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filterPrivacy="1" defaultThemeVersion="124226"/>
  <xr:revisionPtr revIDLastSave="0" documentId="13_ncr:1_{45B5C02F-ACEB-4344-A4F3-84879409F574}" xr6:coauthVersionLast="36" xr6:coauthVersionMax="36" xr10:uidLastSave="{00000000-0000-0000-0000-000000000000}"/>
  <bookViews>
    <workbookView xWindow="240" yWindow="105" windowWidth="14805" windowHeight="8010" activeTab="3" xr2:uid="{00000000-000D-0000-FFFF-FFFF00000000}"/>
  </bookViews>
  <sheets>
    <sheet name="試算シートの選択" sheetId="3" r:id="rId1"/>
    <sheet name="所得の種類" sheetId="2" r:id="rId2"/>
    <sheet name="シートA" sheetId="4" r:id="rId3"/>
    <sheet name="シートB" sheetId="5" r:id="rId4"/>
    <sheet name="【参考】小城市国保税率" sheetId="6" r:id="rId5"/>
  </sheets>
  <definedNames>
    <definedName name="A" localSheetId="3">#REF!</definedName>
    <definedName name="A">#REF!</definedName>
    <definedName name="_xlnm.Print_Area" localSheetId="2">シートA!$A$1:$AU$61</definedName>
    <definedName name="_xlnm.Print_Area" localSheetId="3">シートB!$A$1:$AU$61</definedName>
    <definedName name="_xlnm.Print_Area" localSheetId="0">試算シートの選択!$A$1:$AM$35</definedName>
    <definedName name="_xlnm.Print_Area" localSheetId="1">所得の種類!$A$1:$BT$176</definedName>
    <definedName name="年度">【参考】小城市国保税率!$A$3:$A$5</definedName>
  </definedNames>
  <calcPr calcId="191029"/>
</workbook>
</file>

<file path=xl/calcChain.xml><?xml version="1.0" encoding="utf-8"?>
<calcChain xmlns="http://schemas.openxmlformats.org/spreadsheetml/2006/main">
  <c r="Z9" i="4" l="1"/>
  <c r="Z10" i="4"/>
  <c r="Z11" i="4"/>
  <c r="Z12" i="4"/>
  <c r="Z13" i="4"/>
  <c r="Z14" i="4"/>
  <c r="Z15" i="4"/>
  <c r="Z16" i="4"/>
  <c r="Z17" i="4"/>
  <c r="Z8" i="4"/>
  <c r="Z8" i="5"/>
  <c r="AG10" i="5" l="1"/>
  <c r="AG11" i="5"/>
  <c r="AG12" i="5"/>
  <c r="AG13" i="5"/>
  <c r="AG14" i="5"/>
  <c r="AG15" i="5"/>
  <c r="AG16" i="5"/>
  <c r="AG17" i="5"/>
  <c r="AG11" i="4"/>
  <c r="AG12" i="4"/>
  <c r="AG13" i="4"/>
  <c r="AG14" i="4"/>
  <c r="AG15" i="4"/>
  <c r="AG16" i="4"/>
  <c r="AG17" i="4"/>
  <c r="A42" i="4" l="1"/>
  <c r="A43" i="4"/>
  <c r="A44" i="4"/>
  <c r="A45" i="4"/>
  <c r="A46" i="4"/>
  <c r="A47" i="4"/>
  <c r="A48" i="4"/>
  <c r="A49" i="4"/>
  <c r="A50" i="4"/>
  <c r="H44" i="5"/>
  <c r="R44" i="5"/>
  <c r="H45" i="5"/>
  <c r="R45" i="5"/>
  <c r="AB45" i="5"/>
  <c r="H46" i="5"/>
  <c r="R46" i="5"/>
  <c r="H47" i="5"/>
  <c r="R47" i="5"/>
  <c r="H48" i="5"/>
  <c r="R48" i="5"/>
  <c r="H49" i="5"/>
  <c r="R49" i="5"/>
  <c r="AB49" i="5"/>
  <c r="H50" i="5"/>
  <c r="R50" i="5"/>
  <c r="A43" i="5"/>
  <c r="A44" i="5"/>
  <c r="A45" i="5"/>
  <c r="A46" i="5"/>
  <c r="A47" i="5"/>
  <c r="A48" i="5"/>
  <c r="A49" i="5"/>
  <c r="A50" i="5"/>
  <c r="H43" i="5"/>
  <c r="Z10" i="5"/>
  <c r="Z9" i="5"/>
  <c r="AG9" i="5" s="1"/>
  <c r="AG8" i="5"/>
  <c r="G41" i="5"/>
  <c r="G50" i="5"/>
  <c r="W50" i="5" s="1"/>
  <c r="G49" i="5"/>
  <c r="M49" i="5" s="1"/>
  <c r="G48" i="5"/>
  <c r="W48" i="5" s="1"/>
  <c r="G47" i="5"/>
  <c r="M47" i="5" s="1"/>
  <c r="G46" i="5"/>
  <c r="W46" i="5" s="1"/>
  <c r="G45" i="5"/>
  <c r="M45" i="5" s="1"/>
  <c r="G44" i="5"/>
  <c r="W44" i="5" s="1"/>
  <c r="G43" i="5"/>
  <c r="AG43" i="5" s="1"/>
  <c r="G42" i="5"/>
  <c r="AG9" i="4"/>
  <c r="A42" i="5"/>
  <c r="A41" i="5"/>
  <c r="AG47" i="4"/>
  <c r="AG48" i="4"/>
  <c r="W48" i="4"/>
  <c r="M44" i="4"/>
  <c r="M45" i="4"/>
  <c r="M48" i="4"/>
  <c r="M49" i="4"/>
  <c r="H44" i="4"/>
  <c r="R44" i="4"/>
  <c r="H45" i="4"/>
  <c r="R45" i="4"/>
  <c r="H46" i="4"/>
  <c r="R46" i="4"/>
  <c r="H47" i="4"/>
  <c r="R47" i="4"/>
  <c r="H48" i="4"/>
  <c r="R48" i="4"/>
  <c r="AB48" i="4"/>
  <c r="H49" i="4"/>
  <c r="R49" i="4"/>
  <c r="H50" i="4"/>
  <c r="R50" i="4"/>
  <c r="L25" i="4"/>
  <c r="G42" i="4"/>
  <c r="G43" i="4"/>
  <c r="G44" i="4"/>
  <c r="W44" i="4" s="1"/>
  <c r="G45" i="4"/>
  <c r="W45" i="4" s="1"/>
  <c r="G46" i="4"/>
  <c r="M46" i="4" s="1"/>
  <c r="G47" i="4"/>
  <c r="AB47" i="4" s="1"/>
  <c r="G48" i="4"/>
  <c r="G49" i="4"/>
  <c r="W49" i="4" s="1"/>
  <c r="G50" i="4"/>
  <c r="M50" i="4" s="1"/>
  <c r="G41" i="4"/>
  <c r="Z11" i="5"/>
  <c r="Z12" i="5"/>
  <c r="Z13" i="5"/>
  <c r="Z14" i="5"/>
  <c r="Z15" i="5"/>
  <c r="Z16" i="5"/>
  <c r="Z17" i="5"/>
  <c r="AG10" i="4"/>
  <c r="H43" i="4" s="1"/>
  <c r="AG8" i="4"/>
  <c r="H41" i="4" s="1"/>
  <c r="H19" i="5" l="1"/>
  <c r="AG44" i="4"/>
  <c r="AB44" i="4"/>
  <c r="AB42" i="4"/>
  <c r="G51" i="4"/>
  <c r="AB51" i="4" s="1"/>
  <c r="AB45" i="4"/>
  <c r="AB47" i="5"/>
  <c r="AB49" i="4"/>
  <c r="W47" i="4"/>
  <c r="AG50" i="4"/>
  <c r="AG46" i="4"/>
  <c r="AB50" i="4"/>
  <c r="AB46" i="4"/>
  <c r="M47" i="4"/>
  <c r="W50" i="4"/>
  <c r="W46" i="4"/>
  <c r="AG49" i="4"/>
  <c r="AG45" i="4"/>
  <c r="AG50" i="5"/>
  <c r="M50" i="5"/>
  <c r="W49" i="5"/>
  <c r="AG48" i="5"/>
  <c r="M48" i="5"/>
  <c r="W47" i="5"/>
  <c r="AG46" i="5"/>
  <c r="M46" i="5"/>
  <c r="W45" i="5"/>
  <c r="AG44" i="5"/>
  <c r="M44" i="5"/>
  <c r="AB50" i="5"/>
  <c r="AB48" i="5"/>
  <c r="AB46" i="5"/>
  <c r="AB44" i="5"/>
  <c r="AG49" i="5"/>
  <c r="AG47" i="5"/>
  <c r="AG45" i="5"/>
  <c r="R43" i="5"/>
  <c r="AB43" i="5"/>
  <c r="R42" i="5"/>
  <c r="H42" i="5"/>
  <c r="AB42" i="5"/>
  <c r="G51" i="5"/>
  <c r="AB51" i="5" s="1"/>
  <c r="R43" i="4"/>
  <c r="AB43" i="4"/>
  <c r="H19" i="4"/>
  <c r="R41" i="4"/>
  <c r="AB41" i="4"/>
  <c r="AE53" i="5"/>
  <c r="U53" i="5"/>
  <c r="K53" i="5"/>
  <c r="K53" i="4"/>
  <c r="AY28" i="5"/>
  <c r="AY27" i="5"/>
  <c r="L33" i="5"/>
  <c r="L32" i="5"/>
  <c r="L31" i="5"/>
  <c r="L30" i="5"/>
  <c r="L29" i="5"/>
  <c r="L28" i="5"/>
  <c r="L27" i="5"/>
  <c r="L26" i="5"/>
  <c r="L25" i="5"/>
  <c r="L33" i="4"/>
  <c r="AY28" i="4"/>
  <c r="AY27" i="4"/>
  <c r="AE53" i="4"/>
  <c r="U53" i="4"/>
  <c r="L32" i="4"/>
  <c r="L31" i="4"/>
  <c r="L30" i="4"/>
  <c r="L29" i="4"/>
  <c r="L28" i="4"/>
  <c r="L27" i="4"/>
  <c r="L26" i="4"/>
  <c r="AM26" i="5" l="1"/>
  <c r="AH26" i="5"/>
  <c r="BM83" i="2"/>
  <c r="BM80" i="2"/>
  <c r="BM77" i="2"/>
  <c r="AS83" i="2"/>
  <c r="AS80" i="2"/>
  <c r="AS77" i="2"/>
  <c r="AS74" i="2"/>
  <c r="BM74" i="2"/>
  <c r="S18" i="5" l="1"/>
  <c r="Z18" i="5" l="1"/>
  <c r="AG18" i="5"/>
  <c r="AC29" i="5" l="1"/>
  <c r="Q29" i="5" l="1"/>
  <c r="W43" i="5" s="1"/>
  <c r="Q26" i="5"/>
  <c r="M43" i="5" s="1"/>
  <c r="Q32" i="5"/>
  <c r="AG42" i="5" s="1"/>
  <c r="Q27" i="5"/>
  <c r="H51" i="5" s="1"/>
  <c r="Q30" i="5"/>
  <c r="R51" i="5" s="1"/>
  <c r="Q33" i="5"/>
  <c r="A41" i="4"/>
  <c r="S18" i="4"/>
  <c r="M42" i="5" l="1"/>
  <c r="R42" i="4"/>
  <c r="H42" i="4"/>
  <c r="W42" i="5"/>
  <c r="AB52" i="5"/>
  <c r="AG18" i="4"/>
  <c r="Z18" i="4"/>
  <c r="AM26" i="4" l="1"/>
  <c r="AH26" i="4"/>
  <c r="H52" i="5"/>
  <c r="R52" i="5"/>
  <c r="AC29" i="4" l="1"/>
  <c r="AL51" i="5"/>
  <c r="AQ51" i="5" s="1"/>
  <c r="Q33" i="4" l="1"/>
  <c r="Q26" i="4"/>
  <c r="M43" i="4" s="1"/>
  <c r="Q30" i="4"/>
  <c r="R51" i="4" s="1"/>
  <c r="Q32" i="4"/>
  <c r="AG43" i="4" s="1"/>
  <c r="Q27" i="4"/>
  <c r="H51" i="4" s="1"/>
  <c r="Q29" i="4"/>
  <c r="W43" i="4" s="1"/>
  <c r="AG41" i="4" l="1"/>
  <c r="AG42" i="4"/>
  <c r="W42" i="4"/>
  <c r="W41" i="4"/>
  <c r="M42" i="4"/>
  <c r="M41" i="4"/>
  <c r="AB52" i="4" l="1"/>
  <c r="H52" i="4"/>
  <c r="R52" i="4"/>
  <c r="AL51" i="4" l="1"/>
  <c r="AQ51" i="4" s="1"/>
</calcChain>
</file>

<file path=xl/sharedStrings.xml><?xml version="1.0" encoding="utf-8"?>
<sst xmlns="http://schemas.openxmlformats.org/spreadsheetml/2006/main" count="181" uniqueCount="78">
  <si>
    <t>試算するシートを選択しましょう。</t>
    <rPh sb="0" eb="2">
      <t>シサン</t>
    </rPh>
    <rPh sb="8" eb="10">
      <t>センタク</t>
    </rPh>
    <phoneticPr fontId="2"/>
  </si>
  <si>
    <r>
      <t>試算シート　</t>
    </r>
    <r>
      <rPr>
        <b/>
        <sz val="18"/>
        <color rgb="FF00B050"/>
        <rFont val="HG丸ｺﾞｼｯｸM-PRO"/>
        <family val="3"/>
        <charset val="128"/>
      </rPr>
      <t>A</t>
    </r>
    <rPh sb="0" eb="2">
      <t>シサン</t>
    </rPh>
    <phoneticPr fontId="2"/>
  </si>
  <si>
    <t>世帯主が国保に加入する場合</t>
    <rPh sb="0" eb="3">
      <t>セタイヌシ</t>
    </rPh>
    <rPh sb="4" eb="6">
      <t>コクホ</t>
    </rPh>
    <rPh sb="7" eb="9">
      <t>カニュウ</t>
    </rPh>
    <rPh sb="11" eb="13">
      <t>バアイ</t>
    </rPh>
    <phoneticPr fontId="2"/>
  </si>
  <si>
    <t>１．加入する方の氏名、年齢、昨年1～12月までの総所得金額を入力してください。</t>
    <rPh sb="2" eb="4">
      <t>カニュウ</t>
    </rPh>
    <rPh sb="6" eb="7">
      <t>カタ</t>
    </rPh>
    <rPh sb="8" eb="10">
      <t>シメイ</t>
    </rPh>
    <rPh sb="11" eb="13">
      <t>ネンレイ</t>
    </rPh>
    <rPh sb="14" eb="16">
      <t>サクネン</t>
    </rPh>
    <rPh sb="20" eb="21">
      <t>ガツ</t>
    </rPh>
    <rPh sb="24" eb="27">
      <t>ソウショトク</t>
    </rPh>
    <rPh sb="27" eb="29">
      <t>キンガク</t>
    </rPh>
    <rPh sb="30" eb="32">
      <t>ニュウリョク</t>
    </rPh>
    <phoneticPr fontId="2"/>
  </si>
  <si>
    <t>加入者名</t>
    <rPh sb="0" eb="3">
      <t>カニュウシャ</t>
    </rPh>
    <rPh sb="3" eb="4">
      <t>メイ</t>
    </rPh>
    <phoneticPr fontId="2"/>
  </si>
  <si>
    <t>世帯主</t>
    <rPh sb="0" eb="3">
      <t>セタイヌシ</t>
    </rPh>
    <phoneticPr fontId="2"/>
  </si>
  <si>
    <t>世帯員１</t>
    <rPh sb="0" eb="3">
      <t>セタイイン</t>
    </rPh>
    <phoneticPr fontId="2"/>
  </si>
  <si>
    <t>世帯員２</t>
    <rPh sb="0" eb="3">
      <t>セタイイン</t>
    </rPh>
    <phoneticPr fontId="2"/>
  </si>
  <si>
    <t>世帯員３</t>
    <rPh sb="0" eb="3">
      <t>セタイイン</t>
    </rPh>
    <phoneticPr fontId="2"/>
  </si>
  <si>
    <t>世帯員４</t>
    <rPh sb="0" eb="3">
      <t>セタイイン</t>
    </rPh>
    <phoneticPr fontId="2"/>
  </si>
  <si>
    <t>世帯員５</t>
    <rPh sb="0" eb="3">
      <t>セタイイン</t>
    </rPh>
    <phoneticPr fontId="2"/>
  </si>
  <si>
    <t>世帯員６</t>
    <rPh sb="0" eb="3">
      <t>セタイイン</t>
    </rPh>
    <phoneticPr fontId="2"/>
  </si>
  <si>
    <t>世帯員７</t>
    <rPh sb="0" eb="3">
      <t>セタイイン</t>
    </rPh>
    <phoneticPr fontId="2"/>
  </si>
  <si>
    <t>世帯員８</t>
    <rPh sb="0" eb="3">
      <t>セタイイン</t>
    </rPh>
    <phoneticPr fontId="2"/>
  </si>
  <si>
    <t>世帯員９</t>
    <rPh sb="0" eb="3">
      <t>セタイイン</t>
    </rPh>
    <phoneticPr fontId="2"/>
  </si>
  <si>
    <t>世帯合計</t>
    <rPh sb="0" eb="2">
      <t>セタイ</t>
    </rPh>
    <rPh sb="2" eb="4">
      <t>ゴウケイ</t>
    </rPh>
    <phoneticPr fontId="2"/>
  </si>
  <si>
    <t>年齢</t>
    <rPh sb="0" eb="2">
      <t>ネンレイ</t>
    </rPh>
    <phoneticPr fontId="2"/>
  </si>
  <si>
    <t>総所得金額</t>
    <rPh sb="0" eb="3">
      <t>ソウショトク</t>
    </rPh>
    <rPh sb="3" eb="5">
      <t>キンガク</t>
    </rPh>
    <phoneticPr fontId="2"/>
  </si>
  <si>
    <t>基礎控除金額</t>
    <rPh sb="0" eb="2">
      <t>キソ</t>
    </rPh>
    <rPh sb="2" eb="4">
      <t>コウジョ</t>
    </rPh>
    <rPh sb="4" eb="6">
      <t>キンガク</t>
    </rPh>
    <phoneticPr fontId="2"/>
  </si>
  <si>
    <t>課税対象金額</t>
    <rPh sb="0" eb="2">
      <t>カゼイ</t>
    </rPh>
    <rPh sb="2" eb="4">
      <t>タイショウ</t>
    </rPh>
    <rPh sb="4" eb="6">
      <t>キンガク</t>
    </rPh>
    <phoneticPr fontId="2"/>
  </si>
  <si>
    <t>２．小城市の国保税額及び計算結果は以下のとおりです。</t>
    <rPh sb="2" eb="5">
      <t>オギシ</t>
    </rPh>
    <rPh sb="6" eb="8">
      <t>コクホ</t>
    </rPh>
    <rPh sb="8" eb="10">
      <t>ゼイガク</t>
    </rPh>
    <rPh sb="10" eb="11">
      <t>オヨ</t>
    </rPh>
    <rPh sb="12" eb="14">
      <t>ケイサン</t>
    </rPh>
    <rPh sb="14" eb="16">
      <t>ケッカ</t>
    </rPh>
    <rPh sb="17" eb="19">
      <t>イカ</t>
    </rPh>
    <phoneticPr fontId="2"/>
  </si>
  <si>
    <t>加入人数</t>
    <rPh sb="0" eb="2">
      <t>カニュウ</t>
    </rPh>
    <rPh sb="2" eb="4">
      <t>ニンズウ</t>
    </rPh>
    <phoneticPr fontId="2"/>
  </si>
  <si>
    <t>軽減額</t>
    <rPh sb="0" eb="2">
      <t>ケイゲン</t>
    </rPh>
    <rPh sb="2" eb="3">
      <t>ガク</t>
    </rPh>
    <phoneticPr fontId="2"/>
  </si>
  <si>
    <t>医療分</t>
    <rPh sb="0" eb="2">
      <t>イリョウ</t>
    </rPh>
    <rPh sb="2" eb="3">
      <t>ブン</t>
    </rPh>
    <phoneticPr fontId="2"/>
  </si>
  <si>
    <t>後期分</t>
    <rPh sb="0" eb="2">
      <t>コウキ</t>
    </rPh>
    <rPh sb="2" eb="3">
      <t>ブン</t>
    </rPh>
    <phoneticPr fontId="2"/>
  </si>
  <si>
    <t>介護分</t>
    <rPh sb="0" eb="2">
      <t>カイゴ</t>
    </rPh>
    <rPh sb="2" eb="3">
      <t>ブン</t>
    </rPh>
    <phoneticPr fontId="2"/>
  </si>
  <si>
    <t>軽減判定参考所得額</t>
    <rPh sb="0" eb="2">
      <t>ケイゲン</t>
    </rPh>
    <rPh sb="2" eb="4">
      <t>ハンテイ</t>
    </rPh>
    <rPh sb="4" eb="6">
      <t>サンコウ</t>
    </rPh>
    <rPh sb="6" eb="8">
      <t>ショトク</t>
    </rPh>
    <rPh sb="8" eb="9">
      <t>ガク</t>
    </rPh>
    <phoneticPr fontId="2"/>
  </si>
  <si>
    <t>７割軽減</t>
    <rPh sb="1" eb="2">
      <t>ワリ</t>
    </rPh>
    <rPh sb="2" eb="4">
      <t>ケイゲン</t>
    </rPh>
    <phoneticPr fontId="2"/>
  </si>
  <si>
    <t>５割軽減</t>
    <rPh sb="1" eb="2">
      <t>ワリ</t>
    </rPh>
    <rPh sb="2" eb="4">
      <t>ケイゲン</t>
    </rPh>
    <phoneticPr fontId="2"/>
  </si>
  <si>
    <t>２割軽減</t>
    <rPh sb="1" eb="2">
      <t>ワリ</t>
    </rPh>
    <rPh sb="2" eb="4">
      <t>ケイゲン</t>
    </rPh>
    <phoneticPr fontId="2"/>
  </si>
  <si>
    <t>以内</t>
    <rPh sb="0" eb="2">
      <t>イナイ</t>
    </rPh>
    <phoneticPr fontId="2"/>
  </si>
  <si>
    <t>所得割</t>
    <rPh sb="0" eb="2">
      <t>ショトク</t>
    </rPh>
    <rPh sb="2" eb="3">
      <t>ワリ</t>
    </rPh>
    <phoneticPr fontId="2"/>
  </si>
  <si>
    <t>均等割</t>
    <rPh sb="0" eb="3">
      <t>キントウワリ</t>
    </rPh>
    <phoneticPr fontId="2"/>
  </si>
  <si>
    <t>平等割</t>
    <rPh sb="0" eb="2">
      <t>ビョウドウ</t>
    </rPh>
    <rPh sb="2" eb="3">
      <t>ワリ</t>
    </rPh>
    <phoneticPr fontId="2"/>
  </si>
  <si>
    <t>【試算結果】（年額）</t>
    <rPh sb="1" eb="3">
      <t>シサン</t>
    </rPh>
    <rPh sb="3" eb="5">
      <t>ケッカ</t>
    </rPh>
    <rPh sb="7" eb="9">
      <t>ネンガク</t>
    </rPh>
    <phoneticPr fontId="2"/>
  </si>
  <si>
    <t>１か月あたりの
金額（参考）</t>
    <rPh sb="2" eb="3">
      <t>ゲツ</t>
    </rPh>
    <rPh sb="8" eb="10">
      <t>キンガク</t>
    </rPh>
    <rPh sb="11" eb="13">
      <t>サンコウ</t>
    </rPh>
    <phoneticPr fontId="2"/>
  </si>
  <si>
    <t>平等割額</t>
    <rPh sb="0" eb="2">
      <t>ビョウドウ</t>
    </rPh>
    <rPh sb="2" eb="3">
      <t>ワリ</t>
    </rPh>
    <rPh sb="3" eb="4">
      <t>ガク</t>
    </rPh>
    <phoneticPr fontId="2"/>
  </si>
  <si>
    <t>計</t>
    <rPh sb="0" eb="1">
      <t>ケイ</t>
    </rPh>
    <phoneticPr fontId="2"/>
  </si>
  <si>
    <t>年税額
（概算）</t>
    <rPh sb="0" eb="3">
      <t>ネンゼイガク</t>
    </rPh>
    <rPh sb="5" eb="7">
      <t>ガイサン</t>
    </rPh>
    <phoneticPr fontId="2"/>
  </si>
  <si>
    <t>が適用になる可能性があります。</t>
    <phoneticPr fontId="2"/>
  </si>
  <si>
    <t>※下記計算結果にはこの軽減を適用した場合で試算しています。</t>
    <phoneticPr fontId="2"/>
  </si>
  <si>
    <r>
      <t>試算シート　</t>
    </r>
    <r>
      <rPr>
        <b/>
        <sz val="18"/>
        <color rgb="FF0070C0"/>
        <rFont val="HG丸ｺﾞｼｯｸM-PRO"/>
        <family val="3"/>
        <charset val="128"/>
      </rPr>
      <t>B</t>
    </r>
    <rPh sb="0" eb="2">
      <t>シサン</t>
    </rPh>
    <phoneticPr fontId="2"/>
  </si>
  <si>
    <t>世帯主が国保に加入しない場合</t>
    <rPh sb="0" eb="3">
      <t>セタイヌシ</t>
    </rPh>
    <rPh sb="4" eb="6">
      <t>コクホ</t>
    </rPh>
    <rPh sb="7" eb="9">
      <t>カニュウ</t>
    </rPh>
    <rPh sb="12" eb="14">
      <t>バアイ</t>
    </rPh>
    <phoneticPr fontId="2"/>
  </si>
  <si>
    <t>見本①【給与所得の源泉徴収票】</t>
  </si>
  <si>
    <t>見本②【公的年金等の源泉徴収票】</t>
    <phoneticPr fontId="2"/>
  </si>
  <si>
    <t>見本③【確定申告書A・B】</t>
    <phoneticPr fontId="2"/>
  </si>
  <si>
    <t>６５歳以上</t>
    <rPh sb="2" eb="3">
      <t>サイ</t>
    </rPh>
    <rPh sb="3" eb="5">
      <t>イジョウ</t>
    </rPh>
    <phoneticPr fontId="2"/>
  </si>
  <si>
    <t>収入額</t>
    <rPh sb="0" eb="2">
      <t>シュウニュウ</t>
    </rPh>
    <rPh sb="2" eb="3">
      <t>ガク</t>
    </rPh>
    <phoneticPr fontId="2"/>
  </si>
  <si>
    <t>所得額</t>
    <rPh sb="0" eb="2">
      <t>ショトク</t>
    </rPh>
    <rPh sb="2" eb="3">
      <t>ガク</t>
    </rPh>
    <phoneticPr fontId="2"/>
  </si>
  <si>
    <t>６５歳未満</t>
    <rPh sb="2" eb="3">
      <t>サイ</t>
    </rPh>
    <rPh sb="3" eb="5">
      <t>ミマン</t>
    </rPh>
    <phoneticPr fontId="2"/>
  </si>
  <si>
    <t>330万円以下</t>
    <rPh sb="3" eb="4">
      <t>マン</t>
    </rPh>
    <rPh sb="4" eb="5">
      <t>エン</t>
    </rPh>
    <rPh sb="5" eb="7">
      <t>イカ</t>
    </rPh>
    <phoneticPr fontId="2"/>
  </si>
  <si>
    <t>330万円超
～410万円以下</t>
    <rPh sb="3" eb="5">
      <t>マンエン</t>
    </rPh>
    <rPh sb="5" eb="6">
      <t>チョウ</t>
    </rPh>
    <rPh sb="11" eb="12">
      <t>マン</t>
    </rPh>
    <rPh sb="12" eb="13">
      <t>エン</t>
    </rPh>
    <rPh sb="13" eb="15">
      <t>イカ</t>
    </rPh>
    <phoneticPr fontId="2"/>
  </si>
  <si>
    <t>410万円超
～770万円以下</t>
    <rPh sb="3" eb="5">
      <t>マンエン</t>
    </rPh>
    <rPh sb="5" eb="6">
      <t>チョウ</t>
    </rPh>
    <rPh sb="11" eb="13">
      <t>マンエン</t>
    </rPh>
    <rPh sb="13" eb="15">
      <t>イカ</t>
    </rPh>
    <phoneticPr fontId="2"/>
  </si>
  <si>
    <t>770万円超</t>
    <rPh sb="3" eb="5">
      <t>マンエン</t>
    </rPh>
    <rPh sb="5" eb="6">
      <t>チョウ</t>
    </rPh>
    <phoneticPr fontId="2"/>
  </si>
  <si>
    <t>130万円以下</t>
    <rPh sb="3" eb="4">
      <t>マン</t>
    </rPh>
    <rPh sb="4" eb="5">
      <t>エン</t>
    </rPh>
    <rPh sb="5" eb="7">
      <t>イカ</t>
    </rPh>
    <phoneticPr fontId="2"/>
  </si>
  <si>
    <t>130万円超
～410万円以下</t>
    <rPh sb="3" eb="5">
      <t>マンエン</t>
    </rPh>
    <rPh sb="5" eb="6">
      <t>チョウ</t>
    </rPh>
    <rPh sb="11" eb="12">
      <t>マン</t>
    </rPh>
    <rPh sb="12" eb="13">
      <t>エン</t>
    </rPh>
    <rPh sb="13" eb="15">
      <t>イカ</t>
    </rPh>
    <phoneticPr fontId="2"/>
  </si>
  <si>
    <t>　　　※表は年齢に応じて選択してください。</t>
    <rPh sb="4" eb="5">
      <t>ヒョウ</t>
    </rPh>
    <rPh sb="6" eb="8">
      <t>ネンレイ</t>
    </rPh>
    <rPh sb="9" eb="10">
      <t>オウ</t>
    </rPh>
    <rPh sb="12" eb="14">
      <t>センタク</t>
    </rPh>
    <phoneticPr fontId="2"/>
  </si>
  <si>
    <t>年金源泉徴収票の支払金額合計額をあてはまる範囲内の収入額に入力してください。</t>
    <rPh sb="0" eb="2">
      <t>ネンキン</t>
    </rPh>
    <rPh sb="2" eb="4">
      <t>ゲンセン</t>
    </rPh>
    <rPh sb="4" eb="6">
      <t>チョウシュウ</t>
    </rPh>
    <rPh sb="6" eb="7">
      <t>ヒョウ</t>
    </rPh>
    <rPh sb="8" eb="10">
      <t>シハライ</t>
    </rPh>
    <rPh sb="10" eb="12">
      <t>キンガク</t>
    </rPh>
    <phoneticPr fontId="2"/>
  </si>
  <si>
    <t>見本④【市県民税申告書】</t>
    <rPh sb="0" eb="2">
      <t>ミホン</t>
    </rPh>
    <rPh sb="4" eb="8">
      <t>シケンミンゼイ</t>
    </rPh>
    <rPh sb="8" eb="11">
      <t>シンコクショ</t>
    </rPh>
    <phoneticPr fontId="2"/>
  </si>
  <si>
    <t>※退職所得は国保税の計算上、原則非課税収入となるため、前年の所得には含まれません。</t>
    <rPh sb="1" eb="3">
      <t>タイショク</t>
    </rPh>
    <rPh sb="3" eb="5">
      <t>ショトク</t>
    </rPh>
    <rPh sb="6" eb="8">
      <t>コクホ</t>
    </rPh>
    <rPh sb="8" eb="9">
      <t>ゼイ</t>
    </rPh>
    <rPh sb="10" eb="13">
      <t>ケイサンジョウ</t>
    </rPh>
    <rPh sb="14" eb="16">
      <t>ゲンソク</t>
    </rPh>
    <rPh sb="16" eb="19">
      <t>ヒカゼイ</t>
    </rPh>
    <rPh sb="19" eb="21">
      <t>シュウニュウ</t>
    </rPh>
    <rPh sb="27" eb="29">
      <t>ゼンネン</t>
    </rPh>
    <rPh sb="30" eb="32">
      <t>ショトク</t>
    </rPh>
    <rPh sb="34" eb="35">
      <t>フク</t>
    </rPh>
    <phoneticPr fontId="2"/>
  </si>
  <si>
    <t>をご使用ください</t>
    <rPh sb="2" eb="4">
      <t>シヨウ</t>
    </rPh>
    <phoneticPr fontId="2"/>
  </si>
  <si>
    <t>年度</t>
    <rPh sb="0" eb="2">
      <t>ネンド</t>
    </rPh>
    <phoneticPr fontId="2"/>
  </si>
  <si>
    <t>賦課限度額</t>
    <rPh sb="0" eb="2">
      <t>フカ</t>
    </rPh>
    <rPh sb="2" eb="4">
      <t>ゲンド</t>
    </rPh>
    <rPh sb="4" eb="5">
      <t>ガク</t>
    </rPh>
    <phoneticPr fontId="2"/>
  </si>
  <si>
    <t>７割</t>
    <rPh sb="1" eb="2">
      <t>ワリ</t>
    </rPh>
    <phoneticPr fontId="2"/>
  </si>
  <si>
    <t>５割</t>
    <rPh sb="1" eb="2">
      <t>ワリ</t>
    </rPh>
    <phoneticPr fontId="2"/>
  </si>
  <si>
    <t>２割</t>
    <rPh sb="1" eb="2">
      <t>ワリ</t>
    </rPh>
    <phoneticPr fontId="2"/>
  </si>
  <si>
    <t>軽減判定所得加算</t>
    <rPh sb="0" eb="2">
      <t>ケイゲン</t>
    </rPh>
    <rPh sb="2" eb="4">
      <t>ハンテイ</t>
    </rPh>
    <rPh sb="4" eb="6">
      <t>ショトク</t>
    </rPh>
    <rPh sb="6" eb="8">
      <t>カサン</t>
    </rPh>
    <phoneticPr fontId="2"/>
  </si>
  <si>
    <t>年度税率で試算しています</t>
    <rPh sb="0" eb="2">
      <t>ネンド</t>
    </rPh>
    <rPh sb="2" eb="4">
      <t>ゼイリツ</t>
    </rPh>
    <rPh sb="5" eb="7">
      <t>シサン</t>
    </rPh>
    <phoneticPr fontId="2"/>
  </si>
  <si>
    <t>)</t>
    <phoneticPr fontId="2"/>
  </si>
  <si>
    <t>（限度額</t>
    <rPh sb="1" eb="3">
      <t>ゲンド</t>
    </rPh>
    <rPh sb="3" eb="4">
      <t>ガク</t>
    </rPh>
    <phoneticPr fontId="2"/>
  </si>
  <si>
    <t>)</t>
    <phoneticPr fontId="2"/>
  </si>
  <si>
    <t>７割</t>
    <rPh sb="1" eb="2">
      <t>ワリ</t>
    </rPh>
    <phoneticPr fontId="2"/>
  </si>
  <si>
    <t>５割</t>
    <rPh sb="1" eb="2">
      <t>ワリ</t>
    </rPh>
    <phoneticPr fontId="2"/>
  </si>
  <si>
    <t>２割</t>
    <rPh sb="1" eb="2">
      <t>ワリ</t>
    </rPh>
    <phoneticPr fontId="2"/>
  </si>
  <si>
    <t>年度税率で試算しています</t>
    <phoneticPr fontId="2"/>
  </si>
  <si>
    <t>（限度額</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</si>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</sst>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0%"/>
    <numFmt numFmtId="177" formatCode="&quot;¥&quot;#,##0_);[Red]\(&quot;¥&quot;#,##0\)"/>
    <numFmt numFmtId="178" formatCode="0&quot;人&quot;"/>
  </numFmts>
  <fonts count="1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8"/>
      <color theme="1"/>
      <name val="HG丸ｺﾞｼｯｸM-PRO"/>
      <family val="3"/>
      <charset val="128"/>
    </font>
    <font>
      <b/>
      <sz val="18"/>
      <color rgb="FF00B050"/>
      <name val="HG丸ｺﾞｼｯｸM-PRO"/>
      <family val="3"/>
      <charset val="128"/>
    </font>
    <font>
      <sz val="10"/>
      <color theme="1"/>
      <name val="HG丸ｺﾞｼｯｸM-PRO"/>
      <family val="3"/>
      <charset val="128"/>
    </font>
    <font>
      <sz val="14"/>
      <color theme="1"/>
      <name val="HG丸ｺﾞｼｯｸM-PRO"/>
      <family val="3"/>
      <charset val="128"/>
    </font>
    <font>
      <b/>
      <sz val="18"/>
      <color rgb="FF0070C0"/>
      <name val="HG丸ｺﾞｼｯｸM-PRO"/>
      <family val="3"/>
      <charset val="128"/>
    </font>
    <font>
      <b/>
      <sz val="14"/>
      <color theme="1"/>
      <name val="HG丸ｺﾞｼｯｸM-PRO"/>
      <family val="3"/>
      <charset val="128"/>
    </font>
    <font>
      <sz val="12"/>
      <color theme="1"/>
      <name val="HG丸ｺﾞｼｯｸM-PRO"/>
      <family val="3"/>
      <charset val="128"/>
    </font>
    <font>
      <b/>
      <sz val="12"/>
      <color rgb="FFFF0000"/>
      <name val="HG丸ｺﾞｼｯｸM-PRO"/>
      <family val="3"/>
      <charset val="128"/>
    </font>
    <font>
      <b/>
      <sz val="14"/>
      <color rgb="FFFF0000"/>
      <name val="HG丸ｺﾞｼｯｸM-PRO"/>
      <family val="3"/>
      <charset val="128"/>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59999389629810485"/>
        <bgColor indexed="64"/>
      </patternFill>
    </fill>
    <fill>
      <patternFill patternType="solid">
        <fgColor theme="3" tint="0.79998168889431442"/>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top/>
      <bottom style="thin">
        <color indexed="64"/>
      </bottom>
      <diagonal/>
    </border>
    <border>
      <left/>
      <right style="medium">
        <color rgb="FFFF0000"/>
      </right>
      <top/>
      <bottom style="thin">
        <color indexed="64"/>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7">
    <xf numFmtId="0" fontId="0" fillId="0" borderId="0" xfId="0"/>
    <xf numFmtId="0" fontId="0" fillId="0" borderId="0" xfId="0" applyFont="1"/>
    <xf numFmtId="0" fontId="3" fillId="0" borderId="0" xfId="0" applyFont="1"/>
    <xf numFmtId="0" fontId="7" fillId="0" borderId="0" xfId="0" applyFont="1"/>
    <xf numFmtId="0" fontId="7" fillId="0" borderId="37" xfId="0" applyFont="1" applyBorder="1"/>
    <xf numFmtId="0" fontId="7" fillId="0" borderId="38" xfId="0" applyFont="1" applyBorder="1"/>
    <xf numFmtId="0" fontId="7" fillId="0" borderId="0" xfId="0" applyFont="1" applyAlignment="1"/>
    <xf numFmtId="0" fontId="7" fillId="0" borderId="0" xfId="0" applyFont="1" applyFill="1" applyBorder="1" applyAlignment="1"/>
    <xf numFmtId="0" fontId="7" fillId="3" borderId="37"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7" xfId="0" applyFont="1" applyFill="1" applyBorder="1" applyAlignment="1">
      <alignment horizontal="center" vertical="center"/>
    </xf>
    <xf numFmtId="0" fontId="7" fillId="0" borderId="4" xfId="0" applyFont="1" applyBorder="1" applyAlignment="1">
      <alignment horizontal="right"/>
    </xf>
    <xf numFmtId="0" fontId="7" fillId="0" borderId="10" xfId="0" applyFont="1" applyBorder="1" applyAlignment="1">
      <alignment horizontal="center" vertical="center"/>
    </xf>
    <xf numFmtId="0" fontId="7" fillId="0" borderId="10" xfId="0" applyFont="1" applyBorder="1"/>
    <xf numFmtId="0" fontId="7" fillId="5" borderId="10" xfId="0" applyFont="1" applyFill="1" applyBorder="1" applyAlignment="1">
      <alignment horizontal="center" vertical="center"/>
    </xf>
    <xf numFmtId="0" fontId="7" fillId="2" borderId="10" xfId="0" applyFont="1" applyFill="1" applyBorder="1" applyAlignment="1">
      <alignment horizontal="center" vertical="center"/>
    </xf>
    <xf numFmtId="0" fontId="6" fillId="0" borderId="0" xfId="0" applyFont="1"/>
    <xf numFmtId="0" fontId="7" fillId="0" borderId="4" xfId="0" applyFont="1" applyBorder="1" applyAlignment="1">
      <alignment horizontal="right"/>
    </xf>
    <xf numFmtId="0" fontId="7" fillId="0" borderId="10" xfId="0" applyFont="1" applyBorder="1" applyAlignment="1">
      <alignment horizontal="center" vertical="center"/>
    </xf>
    <xf numFmtId="0" fontId="7" fillId="5" borderId="10" xfId="0" applyFont="1" applyFill="1" applyBorder="1" applyAlignment="1">
      <alignment horizontal="center" vertical="center"/>
    </xf>
    <xf numFmtId="0" fontId="7" fillId="2" borderId="10" xfId="0" applyFont="1" applyFill="1" applyBorder="1" applyAlignment="1">
      <alignment horizontal="center" vertical="center"/>
    </xf>
    <xf numFmtId="38" fontId="7" fillId="0" borderId="4" xfId="0" applyNumberFormat="1" applyFont="1" applyBorder="1" applyAlignment="1"/>
    <xf numFmtId="0" fontId="7" fillId="0" borderId="4" xfId="0" applyFont="1" applyBorder="1" applyAlignment="1"/>
    <xf numFmtId="0" fontId="9" fillId="0" borderId="0" xfId="0" applyFont="1"/>
    <xf numFmtId="0" fontId="10" fillId="0" borderId="0" xfId="0" applyFont="1"/>
    <xf numFmtId="0" fontId="11" fillId="0" borderId="0" xfId="0" applyFont="1"/>
    <xf numFmtId="0" fontId="3" fillId="0" borderId="47" xfId="0" applyFont="1" applyBorder="1" applyAlignment="1"/>
    <xf numFmtId="177" fontId="0" fillId="0" borderId="0" xfId="0" applyNumberFormat="1"/>
    <xf numFmtId="0" fontId="10" fillId="0" borderId="10" xfId="0" applyFont="1" applyBorder="1" applyAlignment="1">
      <alignment horizontal="center"/>
    </xf>
    <xf numFmtId="0" fontId="10" fillId="6" borderId="10" xfId="0" applyFont="1" applyFill="1" applyBorder="1" applyAlignment="1">
      <alignment horizontal="center"/>
    </xf>
    <xf numFmtId="0" fontId="10" fillId="5" borderId="10" xfId="0" applyFont="1" applyFill="1" applyBorder="1" applyAlignment="1">
      <alignment horizontal="center"/>
    </xf>
    <xf numFmtId="0" fontId="10" fillId="0" borderId="10" xfId="0" applyFont="1" applyFill="1" applyBorder="1" applyAlignment="1">
      <alignment horizontal="center"/>
    </xf>
    <xf numFmtId="176" fontId="10" fillId="0" borderId="10" xfId="1" applyNumberFormat="1" applyFont="1" applyBorder="1" applyAlignment="1"/>
    <xf numFmtId="38" fontId="10" fillId="0" borderId="10" xfId="1" applyFont="1" applyBorder="1" applyAlignment="1"/>
    <xf numFmtId="176" fontId="10" fillId="0" borderId="10" xfId="2" applyNumberFormat="1" applyFont="1" applyBorder="1" applyAlignment="1"/>
    <xf numFmtId="0" fontId="10" fillId="0" borderId="0" xfId="0" applyFont="1" applyBorder="1" applyAlignment="1">
      <alignment horizontal="center"/>
    </xf>
    <xf numFmtId="176" fontId="10" fillId="0" borderId="0" xfId="1" applyNumberFormat="1" applyFont="1" applyBorder="1" applyAlignment="1"/>
    <xf numFmtId="38" fontId="10" fillId="0" borderId="0" xfId="1" applyFont="1" applyBorder="1" applyAlignment="1"/>
    <xf numFmtId="176" fontId="10" fillId="0" borderId="0" xfId="2" applyNumberFormat="1" applyFont="1" applyBorder="1" applyAlignment="1"/>
    <xf numFmtId="0" fontId="7" fillId="0" borderId="10" xfId="0" applyFont="1" applyBorder="1"/>
    <xf numFmtId="0" fontId="0" fillId="0" borderId="10" xfId="0" applyBorder="1" applyAlignment="1">
      <alignment horizontal="center" vertical="center"/>
    </xf>
    <xf numFmtId="38" fontId="0" fillId="0" borderId="10" xfId="1" applyFont="1" applyBorder="1" applyAlignment="1" applyProtection="1">
      <alignment horizontal="center" vertical="center"/>
      <protection locked="0"/>
    </xf>
    <xf numFmtId="38" fontId="0" fillId="0" borderId="31" xfId="1" applyFont="1" applyBorder="1" applyAlignment="1" applyProtection="1">
      <alignment horizontal="center" vertical="center"/>
      <protection locked="0"/>
    </xf>
    <xf numFmtId="38" fontId="0" fillId="5" borderId="53" xfId="1" applyFont="1" applyFill="1" applyBorder="1" applyAlignment="1">
      <alignment horizontal="center" vertical="center"/>
    </xf>
    <xf numFmtId="38" fontId="0" fillId="5" borderId="47" xfId="1" applyFont="1" applyFill="1" applyBorder="1" applyAlignment="1">
      <alignment horizontal="center" vertical="center"/>
    </xf>
    <xf numFmtId="38" fontId="0" fillId="5" borderId="54" xfId="1" applyFont="1" applyFill="1" applyBorder="1" applyAlignment="1">
      <alignment horizontal="center" vertical="center"/>
    </xf>
    <xf numFmtId="38" fontId="0" fillId="5" borderId="5" xfId="1" applyFont="1" applyFill="1" applyBorder="1" applyAlignment="1">
      <alignment horizontal="center" vertical="center"/>
    </xf>
    <xf numFmtId="38" fontId="0" fillId="5" borderId="0" xfId="1" applyFont="1" applyFill="1" applyBorder="1" applyAlignment="1">
      <alignment horizontal="center" vertical="center"/>
    </xf>
    <xf numFmtId="38" fontId="0" fillId="5" borderId="6" xfId="1" applyFont="1" applyFill="1" applyBorder="1" applyAlignment="1">
      <alignment horizontal="center" vertical="center"/>
    </xf>
    <xf numFmtId="38" fontId="0" fillId="5" borderId="7" xfId="1" applyFont="1" applyFill="1" applyBorder="1" applyAlignment="1">
      <alignment horizontal="center" vertical="center"/>
    </xf>
    <xf numFmtId="38" fontId="0" fillId="5" borderId="8" xfId="1" applyFont="1" applyFill="1" applyBorder="1" applyAlignment="1">
      <alignment horizontal="center" vertical="center"/>
    </xf>
    <xf numFmtId="38" fontId="0" fillId="5" borderId="9" xfId="1" applyFont="1" applyFill="1" applyBorder="1" applyAlignment="1">
      <alignment horizontal="center" vertical="center"/>
    </xf>
    <xf numFmtId="0" fontId="0" fillId="0" borderId="10" xfId="0" applyBorder="1" applyAlignment="1">
      <alignment horizontal="center" vertical="center" wrapText="1"/>
    </xf>
    <xf numFmtId="38" fontId="0" fillId="5" borderId="51" xfId="1" applyFont="1" applyFill="1" applyBorder="1" applyAlignment="1">
      <alignment horizontal="center" vertical="center"/>
    </xf>
    <xf numFmtId="38" fontId="0" fillId="5" borderId="37" xfId="1" applyFont="1" applyFill="1" applyBorder="1" applyAlignment="1">
      <alignment horizontal="center" vertical="center"/>
    </xf>
    <xf numFmtId="38" fontId="0" fillId="5" borderId="52" xfId="1" applyFont="1" applyFill="1" applyBorder="1" applyAlignment="1">
      <alignment horizontal="center" vertical="center"/>
    </xf>
    <xf numFmtId="0" fontId="0" fillId="4" borderId="10" xfId="0" applyFill="1" applyBorder="1" applyAlignment="1">
      <alignment horizontal="center" vertical="center"/>
    </xf>
    <xf numFmtId="0" fontId="0" fillId="0" borderId="31" xfId="0"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10" xfId="0" applyFill="1" applyBorder="1" applyAlignment="1">
      <alignment horizontal="center" vertical="center"/>
    </xf>
    <xf numFmtId="0" fontId="0" fillId="5" borderId="15" xfId="0" applyFill="1" applyBorder="1" applyAlignment="1">
      <alignment horizontal="center" vertical="center"/>
    </xf>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0" fillId="8" borderId="13" xfId="0" applyFill="1" applyBorder="1" applyAlignment="1">
      <alignment horizontal="center" vertical="center"/>
    </xf>
    <xf numFmtId="0" fontId="0" fillId="8" borderId="14" xfId="0" applyFill="1" applyBorder="1" applyAlignment="1">
      <alignment horizontal="center" vertical="center"/>
    </xf>
    <xf numFmtId="0" fontId="0" fillId="8" borderId="10" xfId="0" applyFill="1" applyBorder="1" applyAlignment="1">
      <alignment horizontal="center" vertical="center"/>
    </xf>
    <xf numFmtId="0" fontId="0" fillId="8" borderId="15" xfId="0" applyFill="1" applyBorder="1" applyAlignment="1">
      <alignment horizontal="center" vertical="center"/>
    </xf>
    <xf numFmtId="38" fontId="0" fillId="8" borderId="14" xfId="1" applyFont="1" applyFill="1" applyBorder="1" applyAlignment="1">
      <alignment horizontal="center" vertical="center"/>
    </xf>
    <xf numFmtId="38" fontId="0" fillId="8" borderId="10" xfId="1" applyFont="1" applyFill="1" applyBorder="1" applyAlignment="1">
      <alignment horizontal="center" vertical="center"/>
    </xf>
    <xf numFmtId="38" fontId="0" fillId="8" borderId="15" xfId="1" applyFont="1" applyFill="1" applyBorder="1" applyAlignment="1">
      <alignment horizontal="center" vertical="center"/>
    </xf>
    <xf numFmtId="0" fontId="0" fillId="7" borderId="10" xfId="0" applyFill="1" applyBorder="1" applyAlignment="1">
      <alignment horizontal="center" vertical="center"/>
    </xf>
    <xf numFmtId="0" fontId="0" fillId="9" borderId="0" xfId="0" applyFill="1" applyAlignment="1">
      <alignment horizontal="center" vertical="center"/>
    </xf>
    <xf numFmtId="0" fontId="7" fillId="0" borderId="24" xfId="0" applyFont="1" applyBorder="1" applyProtection="1">
      <protection locked="0"/>
    </xf>
    <xf numFmtId="0" fontId="7" fillId="0" borderId="19" xfId="0" applyFont="1" applyBorder="1" applyProtection="1">
      <protection locked="0"/>
    </xf>
    <xf numFmtId="0" fontId="7" fillId="0" borderId="25" xfId="0" applyFont="1" applyBorder="1" applyProtection="1">
      <protection locked="0"/>
    </xf>
    <xf numFmtId="0" fontId="7" fillId="0" borderId="10" xfId="0" applyFont="1" applyBorder="1" applyProtection="1">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0" borderId="26" xfId="0" applyFont="1" applyBorder="1" applyProtection="1">
      <protection locked="0"/>
    </xf>
    <xf numFmtId="0" fontId="7" fillId="0" borderId="27" xfId="0" applyFont="1" applyBorder="1" applyProtection="1">
      <protection locked="0"/>
    </xf>
    <xf numFmtId="0" fontId="7" fillId="3" borderId="23" xfId="0" applyFont="1" applyFill="1" applyBorder="1" applyAlignment="1">
      <alignment horizontal="center" vertical="center"/>
    </xf>
    <xf numFmtId="38" fontId="7" fillId="0" borderId="19" xfId="1" applyFont="1" applyBorder="1" applyAlignment="1"/>
    <xf numFmtId="38" fontId="7" fillId="0" borderId="20" xfId="1" applyFont="1" applyBorder="1" applyAlignment="1"/>
    <xf numFmtId="38" fontId="7" fillId="0" borderId="10" xfId="1" applyFont="1" applyBorder="1" applyAlignment="1" applyProtection="1">
      <protection locked="0"/>
    </xf>
    <xf numFmtId="38" fontId="7" fillId="0" borderId="26" xfId="1" applyFont="1" applyBorder="1" applyAlignment="1" applyProtection="1">
      <protection locked="0"/>
    </xf>
    <xf numFmtId="38" fontId="7" fillId="0" borderId="28" xfId="1" applyFont="1" applyBorder="1" applyAlignment="1"/>
    <xf numFmtId="38" fontId="7" fillId="0" borderId="22" xfId="1" applyFont="1" applyBorder="1" applyAlignment="1"/>
    <xf numFmtId="38" fontId="7" fillId="0" borderId="19" xfId="1" applyFont="1" applyBorder="1" applyAlignment="1" applyProtection="1">
      <protection locked="0"/>
    </xf>
    <xf numFmtId="0" fontId="7" fillId="0" borderId="4" xfId="0" applyFont="1" applyBorder="1" applyAlignment="1">
      <alignment horizontal="right"/>
    </xf>
    <xf numFmtId="178" fontId="7" fillId="0" borderId="4" xfId="0" applyNumberFormat="1" applyFont="1" applyBorder="1" applyAlignment="1">
      <alignment horizontal="center"/>
    </xf>
    <xf numFmtId="0" fontId="7" fillId="4" borderId="10" xfId="0" applyFont="1" applyFill="1" applyBorder="1" applyAlignment="1">
      <alignment horizontal="center" vertical="center"/>
    </xf>
    <xf numFmtId="0" fontId="7" fillId="0" borderId="10" xfId="0" applyFont="1" applyBorder="1" applyAlignment="1">
      <alignment horizontal="center"/>
    </xf>
    <xf numFmtId="0" fontId="7" fillId="6" borderId="10" xfId="0" applyFont="1" applyFill="1" applyBorder="1" applyAlignment="1">
      <alignment horizontal="center"/>
    </xf>
    <xf numFmtId="0" fontId="7" fillId="5" borderId="10" xfId="0" applyFont="1" applyFill="1" applyBorder="1" applyAlignment="1">
      <alignment horizontal="center"/>
    </xf>
    <xf numFmtId="0" fontId="7" fillId="0" borderId="19" xfId="0" applyFont="1" applyBorder="1" applyAlignment="1">
      <alignment horizont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0" borderId="42" xfId="0" applyFont="1" applyBorder="1" applyAlignment="1">
      <alignment horizontal="center"/>
    </xf>
    <xf numFmtId="0" fontId="7" fillId="0" borderId="43" xfId="0" applyFont="1" applyBorder="1" applyAlignment="1">
      <alignment horizontal="center"/>
    </xf>
    <xf numFmtId="0" fontId="7" fillId="0" borderId="44" xfId="0" applyFont="1" applyBorder="1" applyAlignment="1">
      <alignment horizontal="center"/>
    </xf>
    <xf numFmtId="0" fontId="7" fillId="0" borderId="10" xfId="0" applyFont="1" applyBorder="1" applyAlignment="1">
      <alignment horizontal="center" vertical="center"/>
    </xf>
    <xf numFmtId="42" fontId="7" fillId="0" borderId="10" xfId="0" applyNumberFormat="1" applyFont="1" applyBorder="1" applyAlignment="1">
      <alignment shrinkToFit="1"/>
    </xf>
    <xf numFmtId="177" fontId="7" fillId="5" borderId="25" xfId="0" applyNumberFormat="1" applyFont="1" applyFill="1" applyBorder="1"/>
    <xf numFmtId="177" fontId="7" fillId="5" borderId="10" xfId="0" applyNumberFormat="1" applyFont="1" applyFill="1" applyBorder="1"/>
    <xf numFmtId="177" fontId="7" fillId="5" borderId="31" xfId="0" applyNumberFormat="1" applyFont="1" applyFill="1" applyBorder="1"/>
    <xf numFmtId="176" fontId="7" fillId="0" borderId="25" xfId="2" applyNumberFormat="1" applyFont="1" applyBorder="1" applyAlignment="1"/>
    <xf numFmtId="176" fontId="7" fillId="0" borderId="10" xfId="2" applyNumberFormat="1" applyFont="1" applyBorder="1" applyAlignment="1"/>
    <xf numFmtId="176" fontId="7" fillId="0" borderId="31" xfId="2" applyNumberFormat="1" applyFont="1" applyBorder="1" applyAlignment="1"/>
    <xf numFmtId="177" fontId="7" fillId="6" borderId="25" xfId="0" applyNumberFormat="1" applyFont="1" applyFill="1" applyBorder="1"/>
    <xf numFmtId="177" fontId="7" fillId="6" borderId="10" xfId="0" applyNumberFormat="1" applyFont="1" applyFill="1" applyBorder="1"/>
    <xf numFmtId="177" fontId="7" fillId="6" borderId="31" xfId="0" applyNumberFormat="1" applyFont="1" applyFill="1" applyBorder="1"/>
    <xf numFmtId="177" fontId="7" fillId="5" borderId="33" xfId="0" applyNumberFormat="1" applyFont="1" applyFill="1" applyBorder="1"/>
    <xf numFmtId="0" fontId="7" fillId="0" borderId="39" xfId="0" applyFont="1" applyBorder="1"/>
    <xf numFmtId="0" fontId="7" fillId="0" borderId="19" xfId="0" applyFont="1" applyBorder="1"/>
    <xf numFmtId="0" fontId="7" fillId="0" borderId="40" xfId="0" applyFont="1" applyBorder="1"/>
    <xf numFmtId="177" fontId="7" fillId="6" borderId="32" xfId="0" applyNumberFormat="1" applyFont="1" applyFill="1" applyBorder="1"/>
    <xf numFmtId="177" fontId="7" fillId="6" borderId="33" xfId="0" applyNumberFormat="1" applyFont="1" applyFill="1" applyBorder="1"/>
    <xf numFmtId="177" fontId="7" fillId="5" borderId="32" xfId="0" applyNumberFormat="1" applyFont="1" applyFill="1" applyBorder="1"/>
    <xf numFmtId="0" fontId="7" fillId="0" borderId="32" xfId="0" applyFont="1" applyBorder="1"/>
    <xf numFmtId="0" fontId="7" fillId="0" borderId="10" xfId="0" applyFont="1" applyBorder="1"/>
    <xf numFmtId="0" fontId="7" fillId="0" borderId="33" xfId="0" applyFont="1" applyBorder="1"/>
    <xf numFmtId="176" fontId="7" fillId="0" borderId="24" xfId="2" applyNumberFormat="1" applyFont="1" applyBorder="1" applyAlignment="1"/>
    <xf numFmtId="176" fontId="7" fillId="0" borderId="19" xfId="2" applyNumberFormat="1" applyFont="1" applyBorder="1" applyAlignment="1"/>
    <xf numFmtId="176" fontId="7" fillId="0" borderId="41" xfId="2" applyNumberFormat="1" applyFont="1" applyBorder="1" applyAlignment="1"/>
    <xf numFmtId="177" fontId="7" fillId="0" borderId="10" xfId="0" applyNumberFormat="1" applyFont="1" applyBorder="1" applyAlignment="1">
      <alignment shrinkToFit="1"/>
    </xf>
    <xf numFmtId="38" fontId="7" fillId="0" borderId="10" xfId="1" applyFont="1" applyBorder="1" applyAlignment="1"/>
    <xf numFmtId="177" fontId="7" fillId="5" borderId="34" xfId="0" applyNumberFormat="1" applyFont="1" applyFill="1" applyBorder="1"/>
    <xf numFmtId="177" fontId="7" fillId="5" borderId="35" xfId="0" applyNumberFormat="1" applyFont="1" applyFill="1" applyBorder="1"/>
    <xf numFmtId="177" fontId="7" fillId="5" borderId="36" xfId="0" applyNumberFormat="1" applyFont="1" applyFill="1" applyBorder="1"/>
    <xf numFmtId="0" fontId="7" fillId="6" borderId="10" xfId="0" applyFont="1" applyFill="1" applyBorder="1" applyAlignment="1">
      <alignment horizontal="center" vertical="center"/>
    </xf>
    <xf numFmtId="38" fontId="7" fillId="6" borderId="10" xfId="1" applyFont="1" applyFill="1" applyBorder="1" applyAlignment="1"/>
    <xf numFmtId="0" fontId="7" fillId="5" borderId="10" xfId="0" applyFont="1" applyFill="1" applyBorder="1" applyAlignment="1">
      <alignment horizontal="center" vertical="center"/>
    </xf>
    <xf numFmtId="0" fontId="7" fillId="2" borderId="10" xfId="0" applyFont="1" applyFill="1" applyBorder="1" applyAlignment="1">
      <alignment horizontal="center" vertical="center"/>
    </xf>
    <xf numFmtId="38" fontId="7" fillId="5" borderId="31" xfId="1" applyFont="1" applyFill="1" applyBorder="1" applyAlignment="1">
      <alignment horizontal="center"/>
    </xf>
    <xf numFmtId="38" fontId="7" fillId="5" borderId="45" xfId="1" applyFont="1" applyFill="1" applyBorder="1" applyAlignment="1">
      <alignment horizontal="center"/>
    </xf>
    <xf numFmtId="38" fontId="7" fillId="5" borderId="25" xfId="1" applyFont="1" applyFill="1" applyBorder="1" applyAlignment="1">
      <alignment horizontal="center"/>
    </xf>
    <xf numFmtId="38" fontId="7" fillId="2" borderId="31" xfId="1" applyFont="1" applyFill="1" applyBorder="1" applyAlignment="1">
      <alignment horizontal="center"/>
    </xf>
    <xf numFmtId="38" fontId="7" fillId="2" borderId="45" xfId="1" applyFont="1" applyFill="1" applyBorder="1" applyAlignment="1">
      <alignment horizontal="center"/>
    </xf>
    <xf numFmtId="38" fontId="7" fillId="2" borderId="25" xfId="1" applyFont="1" applyFill="1" applyBorder="1" applyAlignment="1">
      <alignment horizontal="center"/>
    </xf>
    <xf numFmtId="0" fontId="7" fillId="0" borderId="10" xfId="0" applyFont="1" applyFill="1" applyBorder="1" applyAlignment="1">
      <alignment horizontal="center" vertical="center"/>
    </xf>
    <xf numFmtId="0" fontId="12" fillId="0" borderId="55"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177" fontId="3" fillId="0" borderId="47" xfId="0" applyNumberFormat="1" applyFont="1" applyBorder="1" applyAlignment="1">
      <alignment horizontal="center"/>
    </xf>
    <xf numFmtId="0" fontId="4" fillId="0" borderId="0" xfId="0" applyFont="1" applyAlignment="1">
      <alignment horizontal="center"/>
    </xf>
    <xf numFmtId="0" fontId="7" fillId="0" borderId="0" xfId="0" applyFont="1" applyAlignment="1">
      <alignment horizontal="center"/>
    </xf>
    <xf numFmtId="177" fontId="7" fillId="7" borderId="29" xfId="0" applyNumberFormat="1" applyFont="1" applyFill="1" applyBorder="1" applyAlignment="1">
      <alignment horizontal="center"/>
    </xf>
    <xf numFmtId="177" fontId="7" fillId="7" borderId="12" xfId="0" applyNumberFormat="1" applyFont="1" applyFill="1" applyBorder="1" applyAlignment="1">
      <alignment horizontal="center"/>
    </xf>
    <xf numFmtId="177" fontId="7" fillId="7" borderId="13" xfId="0" applyNumberFormat="1" applyFont="1" applyFill="1" applyBorder="1" applyAlignment="1">
      <alignment horizontal="center"/>
    </xf>
    <xf numFmtId="177" fontId="7" fillId="7" borderId="30" xfId="0" applyNumberFormat="1" applyFont="1" applyFill="1" applyBorder="1" applyAlignment="1">
      <alignment horizontal="center"/>
    </xf>
    <xf numFmtId="177" fontId="7" fillId="7" borderId="17" xfId="0" applyNumberFormat="1" applyFont="1" applyFill="1" applyBorder="1" applyAlignment="1">
      <alignment horizontal="center"/>
    </xf>
    <xf numFmtId="177" fontId="7" fillId="7" borderId="18" xfId="0" applyNumberFormat="1" applyFont="1" applyFill="1" applyBorder="1" applyAlignment="1">
      <alignment horizontal="center"/>
    </xf>
    <xf numFmtId="0" fontId="3" fillId="7" borderId="46" xfId="0" applyFont="1" applyFill="1" applyBorder="1" applyAlignment="1">
      <alignment horizontal="center" vertical="center" wrapText="1"/>
    </xf>
    <xf numFmtId="0" fontId="3" fillId="7" borderId="47" xfId="0" applyFont="1" applyFill="1" applyBorder="1" applyAlignment="1">
      <alignment horizontal="center" vertical="center"/>
    </xf>
    <xf numFmtId="0" fontId="3" fillId="7" borderId="27" xfId="0" applyFont="1" applyFill="1" applyBorder="1" applyAlignment="1">
      <alignment horizontal="center" vertical="center"/>
    </xf>
    <xf numFmtId="0" fontId="3" fillId="7" borderId="48"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49" xfId="0" applyFont="1" applyFill="1" applyBorder="1" applyAlignment="1">
      <alignment horizontal="center" vertical="center"/>
    </xf>
    <xf numFmtId="177" fontId="7" fillId="2" borderId="11" xfId="0" applyNumberFormat="1" applyFont="1" applyFill="1" applyBorder="1" applyAlignment="1">
      <alignment horizontal="center"/>
    </xf>
    <xf numFmtId="177" fontId="7" fillId="2" borderId="12" xfId="0" applyNumberFormat="1" applyFont="1" applyFill="1" applyBorder="1" applyAlignment="1">
      <alignment horizontal="center"/>
    </xf>
    <xf numFmtId="177" fontId="7" fillId="2" borderId="13" xfId="0" applyNumberFormat="1" applyFont="1" applyFill="1" applyBorder="1" applyAlignment="1">
      <alignment horizontal="center"/>
    </xf>
    <xf numFmtId="177" fontId="7" fillId="2" borderId="16" xfId="0" applyNumberFormat="1" applyFont="1" applyFill="1" applyBorder="1" applyAlignment="1">
      <alignment horizontal="center"/>
    </xf>
    <xf numFmtId="177" fontId="7" fillId="2" borderId="17" xfId="0" applyNumberFormat="1" applyFont="1" applyFill="1" applyBorder="1" applyAlignment="1">
      <alignment horizontal="center"/>
    </xf>
    <xf numFmtId="177" fontId="7" fillId="2" borderId="18" xfId="0" applyNumberFormat="1" applyFont="1" applyFill="1" applyBorder="1" applyAlignment="1">
      <alignment horizontal="center"/>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9" xfId="0" applyFont="1" applyFill="1" applyBorder="1" applyAlignment="1">
      <alignment horizontal="center" vertical="center"/>
    </xf>
    <xf numFmtId="38" fontId="7" fillId="5" borderId="50" xfId="1" applyFont="1" applyFill="1" applyBorder="1" applyAlignment="1">
      <alignment horizontal="center"/>
    </xf>
    <xf numFmtId="38" fontId="7" fillId="2" borderId="50" xfId="1" applyFont="1" applyFill="1" applyBorder="1" applyAlignment="1">
      <alignment horizontal="center"/>
    </xf>
    <xf numFmtId="0" fontId="10" fillId="8" borderId="10" xfId="0" applyFont="1" applyFill="1" applyBorder="1" applyAlignment="1">
      <alignment horizontal="center"/>
    </xf>
    <xf numFmtId="0" fontId="10" fillId="2" borderId="10" xfId="0" applyFont="1" applyFill="1" applyBorder="1" applyAlignment="1">
      <alignment horizontal="center"/>
    </xf>
    <xf numFmtId="0" fontId="10" fillId="3" borderId="10" xfId="0" applyFont="1" applyFill="1" applyBorder="1" applyAlignment="1">
      <alignment horizontal="center"/>
    </xf>
    <xf numFmtId="0" fontId="10" fillId="4" borderId="10" xfId="0" applyFont="1" applyFill="1" applyBorder="1" applyAlignment="1">
      <alignment horizontal="center"/>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95249</xdr:colOff>
      <xdr:row>5</xdr:row>
      <xdr:rowOff>152400</xdr:rowOff>
    </xdr:from>
    <xdr:to>
      <xdr:col>32</xdr:col>
      <xdr:colOff>9525</xdr:colOff>
      <xdr:row>9</xdr:row>
      <xdr:rowOff>47625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95399" y="1057275"/>
          <a:ext cx="4200526" cy="58102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世帯主及び加入予定の方すべての前年の所得がわかる資料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がありますか。</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142875</xdr:colOff>
      <xdr:row>10</xdr:row>
      <xdr:rowOff>76200</xdr:rowOff>
    </xdr:from>
    <xdr:to>
      <xdr:col>30</xdr:col>
      <xdr:colOff>114300</xdr:colOff>
      <xdr:row>16</xdr:row>
      <xdr:rowOff>95250</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4429125" y="1838325"/>
          <a:ext cx="828675" cy="1047750"/>
          <a:chOff x="5286375" y="1790700"/>
          <a:chExt cx="828675" cy="1047750"/>
        </a:xfrm>
      </xdr:grpSpPr>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a:xfrm>
            <a:off x="5286375" y="1790700"/>
            <a:ext cx="0" cy="95250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5305425" y="2028826"/>
            <a:ext cx="809625" cy="809624"/>
            <a:chOff x="5305425" y="2028826"/>
            <a:chExt cx="809625" cy="809624"/>
          </a:xfrm>
        </xdr:grpSpPr>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362575" y="2028826"/>
              <a:ext cx="7524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いいえ</a:t>
              </a:r>
            </a:p>
          </xdr:txBody>
        </xdr:sp>
        <xdr:sp macro="" textlink="">
          <xdr:nvSpPr>
            <xdr:cNvPr id="23" name="乗算記号 22">
              <a:extLst>
                <a:ext uri="{FF2B5EF4-FFF2-40B4-BE49-F238E27FC236}">
                  <a16:creationId xmlns:a16="http://schemas.microsoft.com/office/drawing/2014/main" id="{00000000-0008-0000-0000-000017000000}"/>
                </a:ext>
              </a:extLst>
            </xdr:cNvPr>
            <xdr:cNvSpPr/>
          </xdr:nvSpPr>
          <xdr:spPr>
            <a:xfrm>
              <a:off x="5305425" y="2133600"/>
              <a:ext cx="638175" cy="704850"/>
            </a:xfrm>
            <a:prstGeom prst="mathMultiply">
              <a:avLst>
                <a:gd name="adj1" fmla="val 62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7</xdr:col>
      <xdr:colOff>114300</xdr:colOff>
      <xdr:row>10</xdr:row>
      <xdr:rowOff>76200</xdr:rowOff>
    </xdr:from>
    <xdr:to>
      <xdr:col>11</xdr:col>
      <xdr:colOff>19050</xdr:colOff>
      <xdr:row>16</xdr:row>
      <xdr:rowOff>0</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1314450" y="1838325"/>
          <a:ext cx="590550" cy="952500"/>
          <a:chOff x="2171700" y="1790700"/>
          <a:chExt cx="590550" cy="952500"/>
        </a:xfrm>
      </xdr:grpSpPr>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a:off x="2762250" y="1790700"/>
            <a:ext cx="0" cy="95250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71700" y="2028825"/>
            <a:ext cx="590550" cy="695325"/>
            <a:chOff x="2219325" y="2028825"/>
            <a:chExt cx="590550" cy="695325"/>
          </a:xfrm>
        </xdr:grpSpPr>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228851" y="2028825"/>
              <a:ext cx="58102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はい</a:t>
              </a:r>
            </a:p>
          </xdr:txBody>
        </xdr:sp>
        <xdr:sp macro="" textlink="">
          <xdr:nvSpPr>
            <xdr:cNvPr id="25" name="ドーナツ 24">
              <a:extLst>
                <a:ext uri="{FF2B5EF4-FFF2-40B4-BE49-F238E27FC236}">
                  <a16:creationId xmlns:a16="http://schemas.microsoft.com/office/drawing/2014/main" id="{00000000-0008-0000-0000-000019000000}"/>
                </a:ext>
              </a:extLst>
            </xdr:cNvPr>
            <xdr:cNvSpPr/>
          </xdr:nvSpPr>
          <xdr:spPr>
            <a:xfrm>
              <a:off x="2219325" y="2276475"/>
              <a:ext cx="476250" cy="447675"/>
            </a:xfrm>
            <a:prstGeom prst="donut">
              <a:avLst>
                <a:gd name="adj" fmla="val 10638"/>
              </a:avLst>
            </a:prstGeom>
            <a:ln>
              <a:solidFill>
                <a:schemeClr val="accent6">
                  <a:lumMod val="75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15</xdr:col>
      <xdr:colOff>57150</xdr:colOff>
      <xdr:row>20</xdr:row>
      <xdr:rowOff>19050</xdr:rowOff>
    </xdr:from>
    <xdr:to>
      <xdr:col>20</xdr:col>
      <xdr:colOff>114300</xdr:colOff>
      <xdr:row>26</xdr:row>
      <xdr:rowOff>38100</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628900" y="3495675"/>
          <a:ext cx="914400" cy="1047750"/>
          <a:chOff x="5286375" y="1790700"/>
          <a:chExt cx="914400" cy="1047750"/>
        </a:xfrm>
      </xdr:grpSpPr>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5286375" y="1790700"/>
            <a:ext cx="0" cy="95250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5305425" y="2028826"/>
            <a:ext cx="895350" cy="809624"/>
            <a:chOff x="5305425" y="2028826"/>
            <a:chExt cx="895350" cy="809624"/>
          </a:xfrm>
        </xdr:grpSpPr>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5362575" y="2028826"/>
              <a:ext cx="8382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いいえ</a:t>
              </a:r>
            </a:p>
          </xdr:txBody>
        </xdr:sp>
        <xdr:sp macro="" textlink="">
          <xdr:nvSpPr>
            <xdr:cNvPr id="40" name="乗算記号 39">
              <a:extLst>
                <a:ext uri="{FF2B5EF4-FFF2-40B4-BE49-F238E27FC236}">
                  <a16:creationId xmlns:a16="http://schemas.microsoft.com/office/drawing/2014/main" id="{00000000-0008-0000-0000-000028000000}"/>
                </a:ext>
              </a:extLst>
            </xdr:cNvPr>
            <xdr:cNvSpPr/>
          </xdr:nvSpPr>
          <xdr:spPr>
            <a:xfrm>
              <a:off x="5305425" y="2133600"/>
              <a:ext cx="638175" cy="704850"/>
            </a:xfrm>
            <a:prstGeom prst="mathMultiply">
              <a:avLst>
                <a:gd name="adj1" fmla="val 62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161924</xdr:colOff>
      <xdr:row>16</xdr:row>
      <xdr:rowOff>95250</xdr:rowOff>
    </xdr:from>
    <xdr:to>
      <xdr:col>16</xdr:col>
      <xdr:colOff>161925</xdr:colOff>
      <xdr:row>19</xdr:row>
      <xdr:rowOff>85725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905124" y="2886075"/>
          <a:ext cx="2228851" cy="50482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世帯主も国保に加入予定（加入中）ですか。</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38100</xdr:colOff>
      <xdr:row>20</xdr:row>
      <xdr:rowOff>28575</xdr:rowOff>
    </xdr:from>
    <xdr:to>
      <xdr:col>4</xdr:col>
      <xdr:colOff>114300</xdr:colOff>
      <xdr:row>25</xdr:row>
      <xdr:rowOff>123825</xdr:rowOff>
    </xdr:to>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209550" y="3505200"/>
          <a:ext cx="590550" cy="952500"/>
          <a:chOff x="2171700" y="1790700"/>
          <a:chExt cx="590550" cy="952500"/>
        </a:xfrm>
      </xdr:grpSpPr>
      <xdr:cxnSp macro="">
        <xdr:nvCxnSpPr>
          <xdr:cNvPr id="64" name="直線矢印コネクタ 63">
            <a:extLst>
              <a:ext uri="{FF2B5EF4-FFF2-40B4-BE49-F238E27FC236}">
                <a16:creationId xmlns:a16="http://schemas.microsoft.com/office/drawing/2014/main" id="{00000000-0008-0000-0000-000040000000}"/>
              </a:ext>
            </a:extLst>
          </xdr:cNvPr>
          <xdr:cNvCxnSpPr/>
        </xdr:nvCxnSpPr>
        <xdr:spPr>
          <a:xfrm>
            <a:off x="2762250" y="1790700"/>
            <a:ext cx="0" cy="95250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65" name="グループ化 64">
            <a:extLst>
              <a:ext uri="{FF2B5EF4-FFF2-40B4-BE49-F238E27FC236}">
                <a16:creationId xmlns:a16="http://schemas.microsoft.com/office/drawing/2014/main" id="{00000000-0008-0000-0000-000041000000}"/>
              </a:ext>
            </a:extLst>
          </xdr:cNvPr>
          <xdr:cNvGrpSpPr/>
        </xdr:nvGrpSpPr>
        <xdr:grpSpPr>
          <a:xfrm>
            <a:off x="2171700" y="2028825"/>
            <a:ext cx="581024" cy="695325"/>
            <a:chOff x="2219325" y="2028825"/>
            <a:chExt cx="581024" cy="695325"/>
          </a:xfrm>
        </xdr:grpSpPr>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228850" y="2028825"/>
              <a:ext cx="57149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はい</a:t>
              </a:r>
            </a:p>
          </xdr:txBody>
        </xdr:sp>
        <xdr:sp macro="" textlink="">
          <xdr:nvSpPr>
            <xdr:cNvPr id="67" name="ドーナツ 66">
              <a:extLst>
                <a:ext uri="{FF2B5EF4-FFF2-40B4-BE49-F238E27FC236}">
                  <a16:creationId xmlns:a16="http://schemas.microsoft.com/office/drawing/2014/main" id="{00000000-0008-0000-0000-000043000000}"/>
                </a:ext>
              </a:extLst>
            </xdr:cNvPr>
            <xdr:cNvSpPr/>
          </xdr:nvSpPr>
          <xdr:spPr>
            <a:xfrm>
              <a:off x="2219325" y="2276475"/>
              <a:ext cx="476250" cy="447675"/>
            </a:xfrm>
            <a:prstGeom prst="donut">
              <a:avLst>
                <a:gd name="adj" fmla="val 10638"/>
              </a:avLst>
            </a:prstGeom>
            <a:ln>
              <a:solidFill>
                <a:schemeClr val="accent6">
                  <a:lumMod val="75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22</xdr:col>
      <xdr:colOff>114301</xdr:colOff>
      <xdr:row>17</xdr:row>
      <xdr:rowOff>28575</xdr:rowOff>
    </xdr:from>
    <xdr:to>
      <xdr:col>35</xdr:col>
      <xdr:colOff>114301</xdr:colOff>
      <xdr:row>20</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886201" y="2990850"/>
          <a:ext cx="2228850" cy="5238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シート</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所得の種類</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を参考に所得資料をご準備ください。</a:t>
          </a:r>
        </a:p>
      </xdr:txBody>
    </xdr:sp>
    <xdr:clientData/>
  </xdr:twoCellAnchor>
  <xdr:twoCellAnchor>
    <xdr:from>
      <xdr:col>2</xdr:col>
      <xdr:colOff>57149</xdr:colOff>
      <xdr:row>26</xdr:row>
      <xdr:rowOff>76200</xdr:rowOff>
    </xdr:from>
    <xdr:to>
      <xdr:col>8</xdr:col>
      <xdr:colOff>9524</xdr:colOff>
      <xdr:row>31</xdr:row>
      <xdr:rowOff>152400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0049" y="4581525"/>
          <a:ext cx="981075"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b="1">
              <a:solidFill>
                <a:srgbClr val="00B050"/>
              </a:solidFill>
              <a:latin typeface="HG丸ｺﾞｼｯｸM-PRO" panose="020F0600000000000000" pitchFamily="50" charset="-128"/>
              <a:ea typeface="HG丸ｺﾞｼｯｸM-PRO" panose="020F0600000000000000" pitchFamily="50" charset="-128"/>
            </a:rPr>
            <a:t>シート</a:t>
          </a:r>
          <a:endParaRPr kumimoji="1" lang="en-US" altLang="ja-JP" sz="800" b="1">
            <a:solidFill>
              <a:srgbClr val="00B050"/>
            </a:solidFill>
            <a:latin typeface="HG丸ｺﾞｼｯｸM-PRO" panose="020F0600000000000000" pitchFamily="50" charset="-128"/>
            <a:ea typeface="HG丸ｺﾞｼｯｸM-PRO" panose="020F0600000000000000" pitchFamily="50" charset="-128"/>
          </a:endParaRPr>
        </a:p>
        <a:p>
          <a:pPr algn="ctr"/>
          <a:r>
            <a:rPr kumimoji="1" lang="en-US" altLang="ja-JP" sz="3600" b="1">
              <a:solidFill>
                <a:srgbClr val="00B050"/>
              </a:solidFill>
              <a:latin typeface="HG丸ｺﾞｼｯｸM-PRO" panose="020F0600000000000000" pitchFamily="50" charset="-128"/>
              <a:ea typeface="HG丸ｺﾞｼｯｸM-PRO" panose="020F0600000000000000" pitchFamily="50" charset="-128"/>
            </a:rPr>
            <a:t>A</a:t>
          </a:r>
          <a:endParaRPr kumimoji="1" lang="ja-JP" altLang="en-US" sz="3600" b="1">
            <a:solidFill>
              <a:srgbClr val="00B05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133349</xdr:colOff>
      <xdr:row>26</xdr:row>
      <xdr:rowOff>85725</xdr:rowOff>
    </xdr:from>
    <xdr:to>
      <xdr:col>18</xdr:col>
      <xdr:colOff>104774</xdr:colOff>
      <xdr:row>31</xdr:row>
      <xdr:rowOff>142874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90749" y="4591050"/>
          <a:ext cx="1000125" cy="914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b="1">
              <a:solidFill>
                <a:srgbClr val="0070C0"/>
              </a:solidFill>
              <a:latin typeface="HG丸ｺﾞｼｯｸM-PRO" panose="020F0600000000000000" pitchFamily="50" charset="-128"/>
              <a:ea typeface="HG丸ｺﾞｼｯｸM-PRO" panose="020F0600000000000000" pitchFamily="50" charset="-128"/>
            </a:rPr>
            <a:t>シート</a:t>
          </a:r>
          <a:endParaRPr kumimoji="1" lang="en-US" altLang="ja-JP" sz="800" b="1">
            <a:solidFill>
              <a:srgbClr val="0070C0"/>
            </a:solidFill>
            <a:latin typeface="HG丸ｺﾞｼｯｸM-PRO" panose="020F0600000000000000" pitchFamily="50" charset="-128"/>
            <a:ea typeface="HG丸ｺﾞｼｯｸM-PRO" panose="020F0600000000000000" pitchFamily="50" charset="-128"/>
          </a:endParaRPr>
        </a:p>
        <a:p>
          <a:pPr algn="ctr"/>
          <a:r>
            <a:rPr kumimoji="1" lang="en-US" altLang="ja-JP" sz="3600" b="1">
              <a:solidFill>
                <a:srgbClr val="0070C0"/>
              </a:solidFill>
              <a:latin typeface="HG丸ｺﾞｼｯｸM-PRO" panose="020F0600000000000000" pitchFamily="50" charset="-128"/>
              <a:ea typeface="HG丸ｺﾞｼｯｸM-PRO" panose="020F0600000000000000" pitchFamily="50" charset="-128"/>
            </a:rPr>
            <a:t>B</a:t>
          </a:r>
          <a:endParaRPr kumimoji="1" lang="ja-JP" altLang="en-US" sz="3600" b="1">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21166</xdr:colOff>
      <xdr:row>9</xdr:row>
      <xdr:rowOff>63500</xdr:rowOff>
    </xdr:from>
    <xdr:to>
      <xdr:col>8</xdr:col>
      <xdr:colOff>63500</xdr:colOff>
      <xdr:row>13</xdr:row>
      <xdr:rowOff>52917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9833" y="1587500"/>
          <a:ext cx="1058334" cy="666750"/>
        </a:xfrm>
        <a:prstGeom prst="rect">
          <a:avLst/>
        </a:prstGeom>
        <a:ln/>
        <a:scene3d>
          <a:camera prst="orthographicFront"/>
          <a:lightRig rig="threePt" dir="t"/>
        </a:scene3d>
        <a:sp3d>
          <a:bevelT prst="slope"/>
        </a:sp3d>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給与収入</a:t>
          </a:r>
        </a:p>
      </xdr:txBody>
    </xdr:sp>
    <xdr:clientData/>
  </xdr:twoCellAnchor>
  <xdr:twoCellAnchor>
    <xdr:from>
      <xdr:col>12</xdr:col>
      <xdr:colOff>84667</xdr:colOff>
      <xdr:row>9</xdr:row>
      <xdr:rowOff>63501</xdr:rowOff>
    </xdr:from>
    <xdr:to>
      <xdr:col>18</xdr:col>
      <xdr:colOff>158750</xdr:colOff>
      <xdr:row>13</xdr:row>
      <xdr:rowOff>42334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116667" y="1587501"/>
          <a:ext cx="1090083" cy="656166"/>
        </a:xfrm>
        <a:prstGeom prst="rect">
          <a:avLst/>
        </a:prstGeom>
        <a:ln/>
        <a:scene3d>
          <a:camera prst="orthographicFront"/>
          <a:lightRig rig="threePt" dir="t"/>
        </a:scene3d>
        <a:sp3d>
          <a:bevelT prst="slope"/>
        </a:sp3d>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年金収入</a:t>
          </a:r>
        </a:p>
      </xdr:txBody>
    </xdr:sp>
    <xdr:clientData/>
  </xdr:twoCellAnchor>
  <xdr:twoCellAnchor>
    <xdr:from>
      <xdr:col>21</xdr:col>
      <xdr:colOff>31750</xdr:colOff>
      <xdr:row>8</xdr:row>
      <xdr:rowOff>169331</xdr:rowOff>
    </xdr:from>
    <xdr:to>
      <xdr:col>29</xdr:col>
      <xdr:colOff>127000</xdr:colOff>
      <xdr:row>13</xdr:row>
      <xdr:rowOff>52916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587750" y="1523998"/>
          <a:ext cx="1449917" cy="730251"/>
        </a:xfrm>
        <a:prstGeom prst="rect">
          <a:avLst/>
        </a:prstGeom>
        <a:ln/>
        <a:scene3d>
          <a:camera prst="orthographicFront"/>
          <a:lightRig rig="threePt" dir="t"/>
        </a:scene3d>
        <a:sp3d>
          <a:bevelT prst="slope"/>
        </a:sp3d>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営業・農業などの</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事業所得</a:t>
          </a:r>
        </a:p>
      </xdr:txBody>
    </xdr:sp>
    <xdr:clientData/>
  </xdr:twoCellAnchor>
  <xdr:twoCellAnchor>
    <xdr:from>
      <xdr:col>30</xdr:col>
      <xdr:colOff>84667</xdr:colOff>
      <xdr:row>9</xdr:row>
      <xdr:rowOff>0</xdr:rowOff>
    </xdr:from>
    <xdr:to>
      <xdr:col>39</xdr:col>
      <xdr:colOff>105834</xdr:colOff>
      <xdr:row>13</xdr:row>
      <xdr:rowOff>21168</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164667" y="1524000"/>
          <a:ext cx="1545167" cy="698501"/>
        </a:xfrm>
        <a:prstGeom prst="rect">
          <a:avLst/>
        </a:prstGeom>
        <a:ln/>
        <a:scene3d>
          <a:camera prst="orthographicFront"/>
          <a:lightRig rig="threePt" dir="t"/>
        </a:scene3d>
        <a:sp3d>
          <a:bevelT prst="slope"/>
        </a:sp3d>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給与・年金など複数の所得があった</a:t>
          </a:r>
        </a:p>
      </xdr:txBody>
    </xdr:sp>
    <xdr:clientData/>
  </xdr:twoCellAnchor>
  <xdr:twoCellAnchor>
    <xdr:from>
      <xdr:col>41</xdr:col>
      <xdr:colOff>21167</xdr:colOff>
      <xdr:row>9</xdr:row>
      <xdr:rowOff>63501</xdr:rowOff>
    </xdr:from>
    <xdr:to>
      <xdr:col>49</xdr:col>
      <xdr:colOff>63501</xdr:colOff>
      <xdr:row>13</xdr:row>
      <xdr:rowOff>21167</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963834" y="1587501"/>
          <a:ext cx="1397000" cy="634999"/>
        </a:xfrm>
        <a:prstGeom prst="rect">
          <a:avLst/>
        </a:prstGeom>
        <a:ln/>
        <a:scene3d>
          <a:camera prst="orthographicFront"/>
          <a:lightRig rig="threePt" dir="t"/>
        </a:scene3d>
        <a:sp3d>
          <a:bevelT prst="slope"/>
        </a:sp3d>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事業所得があり</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専従者控除がある</a:t>
          </a:r>
        </a:p>
      </xdr:txBody>
    </xdr:sp>
    <xdr:clientData/>
  </xdr:twoCellAnchor>
  <xdr:twoCellAnchor>
    <xdr:from>
      <xdr:col>50</xdr:col>
      <xdr:colOff>42334</xdr:colOff>
      <xdr:row>9</xdr:row>
      <xdr:rowOff>31750</xdr:rowOff>
    </xdr:from>
    <xdr:to>
      <xdr:col>59</xdr:col>
      <xdr:colOff>31750</xdr:colOff>
      <xdr:row>13</xdr:row>
      <xdr:rowOff>74084</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8509001" y="1555750"/>
          <a:ext cx="1513416" cy="719667"/>
        </a:xfrm>
        <a:prstGeom prst="rect">
          <a:avLst/>
        </a:prstGeom>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a:scene3d>
          <a:camera prst="orthographicFront"/>
          <a:lightRig rig="threePt" dir="t"/>
        </a:scene3d>
        <a:sp3d>
          <a:bevelT prst="slope"/>
        </a:sp3d>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通常所得のほかに 譲渡所得などの</a:t>
          </a:r>
          <a:endPar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分離申告を行った </a:t>
          </a:r>
        </a:p>
      </xdr:txBody>
    </xdr:sp>
    <xdr:clientData/>
  </xdr:twoCellAnchor>
  <xdr:twoCellAnchor>
    <xdr:from>
      <xdr:col>61</xdr:col>
      <xdr:colOff>31750</xdr:colOff>
      <xdr:row>9</xdr:row>
      <xdr:rowOff>74083</xdr:rowOff>
    </xdr:from>
    <xdr:to>
      <xdr:col>68</xdr:col>
      <xdr:colOff>169331</xdr:colOff>
      <xdr:row>13</xdr:row>
      <xdr:rowOff>63500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0361083" y="1090083"/>
          <a:ext cx="1322915" cy="666750"/>
        </a:xfrm>
        <a:prstGeom prst="rect">
          <a:avLst/>
        </a:prstGeom>
        <a:ln/>
        <a:scene3d>
          <a:camera prst="orthographicFront"/>
          <a:lightRig rig="threePt" dir="t"/>
        </a:scene3d>
        <a:sp3d>
          <a:bevelT prst="slope"/>
        </a:sp3d>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収入がなかった</a:t>
          </a:r>
        </a:p>
      </xdr:txBody>
    </xdr:sp>
    <xdr:clientData/>
  </xdr:twoCellAnchor>
  <xdr:twoCellAnchor>
    <xdr:from>
      <xdr:col>0</xdr:col>
      <xdr:colOff>74081</xdr:colOff>
      <xdr:row>18</xdr:row>
      <xdr:rowOff>0</xdr:rowOff>
    </xdr:from>
    <xdr:to>
      <xdr:col>12</xdr:col>
      <xdr:colOff>148167</xdr:colOff>
      <xdr:row>22</xdr:row>
      <xdr:rowOff>31750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081" y="3048000"/>
          <a:ext cx="2106086" cy="709083"/>
        </a:xfrm>
        <a:prstGeom prst="rect">
          <a:avLst/>
        </a:prstGeom>
        <a:ln/>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給与所得の源泉徴収票</a:t>
          </a:r>
          <a:r>
            <a:rPr kumimoji="1" lang="en-US" altLang="ja-JP" sz="1100">
              <a:latin typeface="HG丸ｺﾞｼｯｸM-PRO" panose="020F0600000000000000" pitchFamily="50" charset="-128"/>
              <a:ea typeface="HG丸ｺﾞｼｯｸM-PRO" panose="020F0600000000000000" pitchFamily="50" charset="-128"/>
            </a:rPr>
            <a:t>】</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見本①</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をご用意ください。</a:t>
          </a:r>
        </a:p>
      </xdr:txBody>
    </xdr:sp>
    <xdr:clientData/>
  </xdr:twoCellAnchor>
  <xdr:twoCellAnchor>
    <xdr:from>
      <xdr:col>9</xdr:col>
      <xdr:colOff>152401</xdr:colOff>
      <xdr:row>23</xdr:row>
      <xdr:rowOff>14815</xdr:rowOff>
    </xdr:from>
    <xdr:to>
      <xdr:col>22</xdr:col>
      <xdr:colOff>95250</xdr:colOff>
      <xdr:row>27</xdr:row>
      <xdr:rowOff>63500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676401" y="3909482"/>
          <a:ext cx="2144182" cy="726018"/>
        </a:xfrm>
        <a:prstGeom prst="rect">
          <a:avLst/>
        </a:prstGeom>
        <a:ln/>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公的年金等の源泉徴収票</a:t>
          </a:r>
          <a:r>
            <a:rPr kumimoji="1" lang="en-US" altLang="ja-JP" sz="1100">
              <a:latin typeface="HG丸ｺﾞｼｯｸM-PRO" panose="020F0600000000000000" pitchFamily="50" charset="-128"/>
              <a:ea typeface="HG丸ｺﾞｼｯｸM-PRO" panose="020F0600000000000000" pitchFamily="50" charset="-128"/>
            </a:rPr>
            <a:t>】</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見本②</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をご用意ください。</a:t>
          </a:r>
        </a:p>
      </xdr:txBody>
    </xdr:sp>
    <xdr:clientData/>
  </xdr:twoCellAnchor>
  <xdr:twoCellAnchor>
    <xdr:from>
      <xdr:col>23</xdr:col>
      <xdr:colOff>84665</xdr:colOff>
      <xdr:row>17</xdr:row>
      <xdr:rowOff>52916</xdr:rowOff>
    </xdr:from>
    <xdr:to>
      <xdr:col>39</xdr:col>
      <xdr:colOff>158749</xdr:colOff>
      <xdr:row>23</xdr:row>
      <xdr:rowOff>52916</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979332" y="2931583"/>
          <a:ext cx="2783417" cy="1016000"/>
        </a:xfrm>
        <a:prstGeom prst="rect">
          <a:avLst/>
        </a:prstGeom>
        <a:ln/>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確定申告書ＡまたはＢ控</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見本③　または</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市県民税申告書控</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見本④</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をご用意ください。</a:t>
          </a:r>
        </a:p>
      </xdr:txBody>
    </xdr:sp>
    <xdr:clientData/>
  </xdr:twoCellAnchor>
  <xdr:twoCellAnchor>
    <xdr:from>
      <xdr:col>39</xdr:col>
      <xdr:colOff>63498</xdr:colOff>
      <xdr:row>26</xdr:row>
      <xdr:rowOff>74082</xdr:rowOff>
    </xdr:from>
    <xdr:to>
      <xdr:col>59</xdr:col>
      <xdr:colOff>95249</xdr:colOff>
      <xdr:row>33</xdr:row>
      <xdr:rowOff>148166</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6667498" y="4476749"/>
          <a:ext cx="3418418" cy="1259417"/>
        </a:xfrm>
        <a:prstGeom prst="rect">
          <a:avLst/>
        </a:prstGeom>
        <a:ln/>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このファイルでは試算することができないため</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所得の分かる資料を持参のうえ</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窓口まで来庁いただくことをおすすめします。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担当：市民部税務課課税係</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所在地：小城市三日月町長神田</a:t>
          </a:r>
          <a:r>
            <a:rPr kumimoji="1" lang="en-US" altLang="ja-JP" sz="1100">
              <a:latin typeface="HG丸ｺﾞｼｯｸM-PRO" panose="020F0600000000000000" pitchFamily="50" charset="-128"/>
              <a:ea typeface="HG丸ｺﾞｼｯｸM-PRO" panose="020F0600000000000000" pitchFamily="50" charset="-128"/>
            </a:rPr>
            <a:t>2312</a:t>
          </a:r>
          <a:r>
            <a:rPr kumimoji="1" lang="ja-JP" altLang="en-US" sz="1100">
              <a:latin typeface="HG丸ｺﾞｼｯｸM-PRO" panose="020F0600000000000000" pitchFamily="50" charset="-128"/>
              <a:ea typeface="HG丸ｺﾞｼｯｸM-PRO" panose="020F0600000000000000" pitchFamily="50" charset="-128"/>
            </a:rPr>
            <a:t>番地</a:t>
          </a:r>
          <a:r>
            <a:rPr kumimoji="1" lang="en-US" altLang="ja-JP" sz="1100">
              <a:latin typeface="HG丸ｺﾞｼｯｸM-PRO" panose="020F0600000000000000" pitchFamily="50" charset="-128"/>
              <a:ea typeface="HG丸ｺﾞｼｯｸM-PRO" panose="020F0600000000000000" pitchFamily="50" charset="-128"/>
            </a:rPr>
            <a:t>2</a:t>
          </a:r>
        </a:p>
        <a:p>
          <a:r>
            <a:rPr kumimoji="1" lang="ja-JP" altLang="en-US" sz="1100">
              <a:latin typeface="HG丸ｺﾞｼｯｸM-PRO" panose="020F0600000000000000" pitchFamily="50" charset="-128"/>
              <a:ea typeface="HG丸ｺﾞｼｯｸM-PRO" panose="020F0600000000000000" pitchFamily="50" charset="-128"/>
            </a:rPr>
            <a:t>連絡先：０９５２－３７－６１０３（課税係直通）</a:t>
          </a:r>
        </a:p>
      </xdr:txBody>
    </xdr:sp>
    <xdr:clientData/>
  </xdr:twoCellAnchor>
  <xdr:twoCellAnchor>
    <xdr:from>
      <xdr:col>57</xdr:col>
      <xdr:colOff>116417</xdr:colOff>
      <xdr:row>16</xdr:row>
      <xdr:rowOff>84667</xdr:rowOff>
    </xdr:from>
    <xdr:to>
      <xdr:col>71</xdr:col>
      <xdr:colOff>127000</xdr:colOff>
      <xdr:row>25</xdr:row>
      <xdr:rowOff>116417</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768417" y="2794000"/>
          <a:ext cx="2381250" cy="1555750"/>
        </a:xfrm>
        <a:prstGeom prst="rect">
          <a:avLst/>
        </a:prstGeom>
        <a:ln/>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所得資料を準備いただく必要は</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ありませんが</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・どなたかの扶養として申告済である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・無収入の申告を行っている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のいずれかであるかどうか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ご確認ください。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3</xdr:colOff>
      <xdr:row>1</xdr:row>
      <xdr:rowOff>63501</xdr:rowOff>
    </xdr:from>
    <xdr:to>
      <xdr:col>56</xdr:col>
      <xdr:colOff>95252</xdr:colOff>
      <xdr:row>4</xdr:row>
      <xdr:rowOff>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709336" y="232834"/>
          <a:ext cx="6868583" cy="444500"/>
        </a:xfrm>
        <a:prstGeom prst="rect">
          <a:avLst/>
        </a:prstGeom>
        <a:pattFill prst="pct40">
          <a:fgClr>
            <a:srgbClr val="FFC000"/>
          </a:fgClr>
          <a:bgClr>
            <a:schemeClr val="bg1"/>
          </a:bgClr>
        </a:patt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pPr algn="ctr"/>
          <a:r>
            <a:rPr kumimoji="1" lang="ja-JP" altLang="en-US" sz="1400" b="1">
              <a:latin typeface="HG丸ｺﾞｼｯｸM-PRO" panose="020F0600000000000000" pitchFamily="50" charset="-128"/>
              <a:ea typeface="HG丸ｺﾞｼｯｸM-PRO" panose="020F0600000000000000" pitchFamily="50" charset="-128"/>
            </a:rPr>
            <a:t>昨年１年間（１～１２月）の所得の分かる資料を準備しましょう</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10584</xdr:colOff>
      <xdr:row>14</xdr:row>
      <xdr:rowOff>52916</xdr:rowOff>
    </xdr:from>
    <xdr:to>
      <xdr:col>6</xdr:col>
      <xdr:colOff>52917</xdr:colOff>
      <xdr:row>17</xdr:row>
      <xdr:rowOff>63500</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687917" y="2423583"/>
          <a:ext cx="381000" cy="51858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120650</xdr:colOff>
      <xdr:row>14</xdr:row>
      <xdr:rowOff>57148</xdr:rowOff>
    </xdr:from>
    <xdr:to>
      <xdr:col>16</xdr:col>
      <xdr:colOff>162984</xdr:colOff>
      <xdr:row>22</xdr:row>
      <xdr:rowOff>63499</xdr:rowOff>
    </xdr:to>
    <xdr:sp macro="" textlink="">
      <xdr:nvSpPr>
        <xdr:cNvPr id="24" name="下矢印 23">
          <a:extLst>
            <a:ext uri="{FF2B5EF4-FFF2-40B4-BE49-F238E27FC236}">
              <a16:creationId xmlns:a16="http://schemas.microsoft.com/office/drawing/2014/main" id="{00000000-0008-0000-0100-000018000000}"/>
            </a:ext>
          </a:extLst>
        </xdr:cNvPr>
        <xdr:cNvSpPr/>
      </xdr:nvSpPr>
      <xdr:spPr>
        <a:xfrm>
          <a:off x="2491317" y="2427815"/>
          <a:ext cx="381000" cy="13610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13</xdr:row>
      <xdr:rowOff>148168</xdr:rowOff>
    </xdr:from>
    <xdr:to>
      <xdr:col>26</xdr:col>
      <xdr:colOff>137583</xdr:colOff>
      <xdr:row>16</xdr:row>
      <xdr:rowOff>158752</xdr:rowOff>
    </xdr:to>
    <xdr:sp macro="" textlink="">
      <xdr:nvSpPr>
        <xdr:cNvPr id="25" name="下矢印 24">
          <a:extLst>
            <a:ext uri="{FF2B5EF4-FFF2-40B4-BE49-F238E27FC236}">
              <a16:creationId xmlns:a16="http://schemas.microsoft.com/office/drawing/2014/main" id="{00000000-0008-0000-0100-000019000000}"/>
            </a:ext>
          </a:extLst>
        </xdr:cNvPr>
        <xdr:cNvSpPr/>
      </xdr:nvSpPr>
      <xdr:spPr>
        <a:xfrm>
          <a:off x="4159250" y="2349501"/>
          <a:ext cx="381000" cy="51858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10584</xdr:colOff>
      <xdr:row>13</xdr:row>
      <xdr:rowOff>127001</xdr:rowOff>
    </xdr:from>
    <xdr:to>
      <xdr:col>36</xdr:col>
      <xdr:colOff>52917</xdr:colOff>
      <xdr:row>16</xdr:row>
      <xdr:rowOff>137585</xdr:rowOff>
    </xdr:to>
    <xdr:sp macro="" textlink="">
      <xdr:nvSpPr>
        <xdr:cNvPr id="26" name="下矢印 25">
          <a:extLst>
            <a:ext uri="{FF2B5EF4-FFF2-40B4-BE49-F238E27FC236}">
              <a16:creationId xmlns:a16="http://schemas.microsoft.com/office/drawing/2014/main" id="{00000000-0008-0000-0100-00001A000000}"/>
            </a:ext>
          </a:extLst>
        </xdr:cNvPr>
        <xdr:cNvSpPr/>
      </xdr:nvSpPr>
      <xdr:spPr>
        <a:xfrm>
          <a:off x="5767917" y="2328334"/>
          <a:ext cx="381000" cy="51858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84667</xdr:colOff>
      <xdr:row>14</xdr:row>
      <xdr:rowOff>31749</xdr:rowOff>
    </xdr:from>
    <xdr:to>
      <xdr:col>46</xdr:col>
      <xdr:colOff>127001</xdr:colOff>
      <xdr:row>25</xdr:row>
      <xdr:rowOff>148166</xdr:rowOff>
    </xdr:to>
    <xdr:sp macro="" textlink="">
      <xdr:nvSpPr>
        <xdr:cNvPr id="30" name="下矢印 29">
          <a:extLst>
            <a:ext uri="{FF2B5EF4-FFF2-40B4-BE49-F238E27FC236}">
              <a16:creationId xmlns:a16="http://schemas.microsoft.com/office/drawing/2014/main" id="{00000000-0008-0000-0100-00001E000000}"/>
            </a:ext>
          </a:extLst>
        </xdr:cNvPr>
        <xdr:cNvSpPr/>
      </xdr:nvSpPr>
      <xdr:spPr>
        <a:xfrm>
          <a:off x="7535334" y="2402416"/>
          <a:ext cx="381000" cy="197908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158750</xdr:colOff>
      <xdr:row>13</xdr:row>
      <xdr:rowOff>169333</xdr:rowOff>
    </xdr:from>
    <xdr:to>
      <xdr:col>55</xdr:col>
      <xdr:colOff>31750</xdr:colOff>
      <xdr:row>25</xdr:row>
      <xdr:rowOff>148166</xdr:rowOff>
    </xdr:to>
    <xdr:sp macro="" textlink="">
      <xdr:nvSpPr>
        <xdr:cNvPr id="31" name="下矢印 30">
          <a:extLst>
            <a:ext uri="{FF2B5EF4-FFF2-40B4-BE49-F238E27FC236}">
              <a16:creationId xmlns:a16="http://schemas.microsoft.com/office/drawing/2014/main" id="{00000000-0008-0000-0100-00001F000000}"/>
            </a:ext>
          </a:extLst>
        </xdr:cNvPr>
        <xdr:cNvSpPr/>
      </xdr:nvSpPr>
      <xdr:spPr>
        <a:xfrm>
          <a:off x="8964083" y="2370666"/>
          <a:ext cx="381000" cy="201083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0</xdr:colOff>
      <xdr:row>13</xdr:row>
      <xdr:rowOff>137584</xdr:rowOff>
    </xdr:from>
    <xdr:to>
      <xdr:col>66</xdr:col>
      <xdr:colOff>42333</xdr:colOff>
      <xdr:row>16</xdr:row>
      <xdr:rowOff>21167</xdr:rowOff>
    </xdr:to>
    <xdr:sp macro="" textlink="">
      <xdr:nvSpPr>
        <xdr:cNvPr id="32" name="下矢印 31">
          <a:extLst>
            <a:ext uri="{FF2B5EF4-FFF2-40B4-BE49-F238E27FC236}">
              <a16:creationId xmlns:a16="http://schemas.microsoft.com/office/drawing/2014/main" id="{00000000-0008-0000-0100-000020000000}"/>
            </a:ext>
          </a:extLst>
        </xdr:cNvPr>
        <xdr:cNvSpPr/>
      </xdr:nvSpPr>
      <xdr:spPr>
        <a:xfrm>
          <a:off x="10837333" y="2338917"/>
          <a:ext cx="381000" cy="39158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74082</xdr:colOff>
      <xdr:row>45</xdr:row>
      <xdr:rowOff>148168</xdr:rowOff>
    </xdr:from>
    <xdr:to>
      <xdr:col>35</xdr:col>
      <xdr:colOff>57148</xdr:colOff>
      <xdr:row>64</xdr:row>
      <xdr:rowOff>52918</xdr:rowOff>
    </xdr:to>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243415" y="7831668"/>
          <a:ext cx="5740400" cy="3122083"/>
          <a:chOff x="243415" y="7778751"/>
          <a:chExt cx="5740400" cy="3122084"/>
        </a:xfrm>
      </xdr:grpSpPr>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61589"/>
          <a:stretch/>
        </xdr:blipFill>
        <xdr:spPr>
          <a:xfrm>
            <a:off x="243415" y="7778751"/>
            <a:ext cx="5740400" cy="312208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2561165" y="8995834"/>
            <a:ext cx="1312333" cy="5715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31751</xdr:colOff>
      <xdr:row>67</xdr:row>
      <xdr:rowOff>158750</xdr:rowOff>
    </xdr:from>
    <xdr:to>
      <xdr:col>29</xdr:col>
      <xdr:colOff>43392</xdr:colOff>
      <xdr:row>86</xdr:row>
      <xdr:rowOff>120650</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201084" y="11578167"/>
          <a:ext cx="4752975" cy="3221566"/>
          <a:chOff x="201084" y="11525250"/>
          <a:chExt cx="4752975" cy="3200400"/>
        </a:xfrm>
      </xdr:grpSpPr>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1084" y="11525250"/>
            <a:ext cx="4752975" cy="320040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253067" y="12122148"/>
            <a:ext cx="2027767" cy="7366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39</xdr:col>
      <xdr:colOff>169332</xdr:colOff>
      <xdr:row>49</xdr:row>
      <xdr:rowOff>63499</xdr:rowOff>
    </xdr:from>
    <xdr:to>
      <xdr:col>52</xdr:col>
      <xdr:colOff>95250</xdr:colOff>
      <xdr:row>53</xdr:row>
      <xdr:rowOff>158749</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6773332" y="8424332"/>
          <a:ext cx="2127251" cy="772584"/>
          <a:chOff x="7069666" y="8286749"/>
          <a:chExt cx="2127251" cy="772583"/>
        </a:xfrm>
      </xdr:grpSpPr>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7069666" y="8286749"/>
            <a:ext cx="2074333" cy="772583"/>
          </a:xfrm>
          <a:prstGeom prst="wedgeRoundRectCallout">
            <a:avLst>
              <a:gd name="adj1" fmla="val -199364"/>
              <a:gd name="adj2" fmla="val 7770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7154333" y="8360833"/>
            <a:ext cx="2042584"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≪給与所得控除後の金額≫が所得金額です</a:t>
            </a:r>
          </a:p>
        </xdr:txBody>
      </xdr:sp>
    </xdr:grpSp>
    <xdr:clientData/>
  </xdr:twoCellAnchor>
  <xdr:twoCellAnchor>
    <xdr:from>
      <xdr:col>0</xdr:col>
      <xdr:colOff>148168</xdr:colOff>
      <xdr:row>91</xdr:row>
      <xdr:rowOff>10583</xdr:rowOff>
    </xdr:from>
    <xdr:to>
      <xdr:col>28</xdr:col>
      <xdr:colOff>146054</xdr:colOff>
      <xdr:row>111</xdr:row>
      <xdr:rowOff>126998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48168" y="15546916"/>
          <a:ext cx="4739219" cy="3503082"/>
          <a:chOff x="148168" y="15472833"/>
          <a:chExt cx="4739219" cy="3503082"/>
        </a:xfrm>
      </xdr:grpSpPr>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47811"/>
          <a:stretch/>
        </xdr:blipFill>
        <xdr:spPr>
          <a:xfrm>
            <a:off x="148168" y="15472833"/>
            <a:ext cx="4739219" cy="350308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34" name="角丸四角形 33">
            <a:extLst>
              <a:ext uri="{FF2B5EF4-FFF2-40B4-BE49-F238E27FC236}">
                <a16:creationId xmlns:a16="http://schemas.microsoft.com/office/drawing/2014/main" id="{00000000-0008-0000-0100-000022000000}"/>
              </a:ext>
            </a:extLst>
          </xdr:cNvPr>
          <xdr:cNvSpPr/>
        </xdr:nvSpPr>
        <xdr:spPr>
          <a:xfrm flipV="1">
            <a:off x="751416" y="18616083"/>
            <a:ext cx="1873250" cy="19049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32</xdr:col>
      <xdr:colOff>21167</xdr:colOff>
      <xdr:row>91</xdr:row>
      <xdr:rowOff>0</xdr:rowOff>
    </xdr:from>
    <xdr:to>
      <xdr:col>60</xdr:col>
      <xdr:colOff>31258</xdr:colOff>
      <xdr:row>117</xdr:row>
      <xdr:rowOff>137584</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5439834" y="15536333"/>
          <a:ext cx="4751424" cy="4540251"/>
          <a:chOff x="5439834" y="15462250"/>
          <a:chExt cx="4751424" cy="4540251"/>
        </a:xfrm>
      </xdr:grpSpPr>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005"/>
          <a:stretch/>
        </xdr:blipFill>
        <xdr:spPr>
          <a:xfrm>
            <a:off x="5439834" y="15462250"/>
            <a:ext cx="4751424" cy="4540251"/>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35" name="角丸四角形 34">
            <a:extLst>
              <a:ext uri="{FF2B5EF4-FFF2-40B4-BE49-F238E27FC236}">
                <a16:creationId xmlns:a16="http://schemas.microsoft.com/office/drawing/2014/main" id="{00000000-0008-0000-0100-000023000000}"/>
              </a:ext>
            </a:extLst>
          </xdr:cNvPr>
          <xdr:cNvSpPr/>
        </xdr:nvSpPr>
        <xdr:spPr>
          <a:xfrm flipV="1">
            <a:off x="5941483" y="19562233"/>
            <a:ext cx="1873250" cy="19049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38</xdr:col>
      <xdr:colOff>162982</xdr:colOff>
      <xdr:row>63</xdr:row>
      <xdr:rowOff>137585</xdr:rowOff>
    </xdr:from>
    <xdr:to>
      <xdr:col>54</xdr:col>
      <xdr:colOff>95250</xdr:colOff>
      <xdr:row>68</xdr:row>
      <xdr:rowOff>42335</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6597649" y="10869085"/>
          <a:ext cx="2641601" cy="762000"/>
          <a:chOff x="6629400" y="11207751"/>
          <a:chExt cx="2281765" cy="776816"/>
        </a:xfrm>
      </xdr:grpSpPr>
      <xdr:sp macro="" textlink="">
        <xdr:nvSpPr>
          <xdr:cNvPr id="37" name="角丸四角形吹き出し 36">
            <a:extLst>
              <a:ext uri="{FF2B5EF4-FFF2-40B4-BE49-F238E27FC236}">
                <a16:creationId xmlns:a16="http://schemas.microsoft.com/office/drawing/2014/main" id="{00000000-0008-0000-0100-000025000000}"/>
              </a:ext>
            </a:extLst>
          </xdr:cNvPr>
          <xdr:cNvSpPr/>
        </xdr:nvSpPr>
        <xdr:spPr>
          <a:xfrm>
            <a:off x="6629400" y="11207751"/>
            <a:ext cx="2207683" cy="776816"/>
          </a:xfrm>
          <a:prstGeom prst="wedgeRoundRectCallout">
            <a:avLst>
              <a:gd name="adj1" fmla="val -186305"/>
              <a:gd name="adj2" fmla="val 149140"/>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6714066" y="11286067"/>
            <a:ext cx="2197099"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この部分の合計額から</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下表により所得金額を求めます</a:t>
            </a:r>
          </a:p>
        </xdr:txBody>
      </xdr:sp>
    </xdr:grpSp>
    <xdr:clientData/>
  </xdr:twoCellAnchor>
  <xdr:twoCellAnchor>
    <xdr:from>
      <xdr:col>5</xdr:col>
      <xdr:colOff>116416</xdr:colOff>
      <xdr:row>115</xdr:row>
      <xdr:rowOff>63499</xdr:rowOff>
    </xdr:from>
    <xdr:to>
      <xdr:col>24</xdr:col>
      <xdr:colOff>10583</xdr:colOff>
      <xdr:row>119</xdr:row>
      <xdr:rowOff>105833</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963083" y="19663832"/>
          <a:ext cx="3111500" cy="719668"/>
          <a:chOff x="963083" y="19610917"/>
          <a:chExt cx="2825750" cy="635000"/>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100667" y="19706168"/>
            <a:ext cx="2455333" cy="455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所得金額の合計額をご確認ください</a:t>
            </a:r>
          </a:p>
        </xdr:txBody>
      </xdr:sp>
      <xdr:sp macro="" textlink="">
        <xdr:nvSpPr>
          <xdr:cNvPr id="46" name="角丸四角形 45">
            <a:extLst>
              <a:ext uri="{FF2B5EF4-FFF2-40B4-BE49-F238E27FC236}">
                <a16:creationId xmlns:a16="http://schemas.microsoft.com/office/drawing/2014/main" id="{00000000-0008-0000-0100-00002E000000}"/>
              </a:ext>
            </a:extLst>
          </xdr:cNvPr>
          <xdr:cNvSpPr/>
        </xdr:nvSpPr>
        <xdr:spPr>
          <a:xfrm>
            <a:off x="963083" y="19610917"/>
            <a:ext cx="2825750" cy="6350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0</xdr:colOff>
      <xdr:row>110</xdr:row>
      <xdr:rowOff>63500</xdr:rowOff>
    </xdr:from>
    <xdr:to>
      <xdr:col>11</xdr:col>
      <xdr:colOff>10583</xdr:colOff>
      <xdr:row>116</xdr:row>
      <xdr:rowOff>0</xdr:rowOff>
    </xdr:to>
    <xdr:cxnSp macro="">
      <xdr:nvCxnSpPr>
        <xdr:cNvPr id="48" name="直線矢印コネクタ 47">
          <a:extLst>
            <a:ext uri="{FF2B5EF4-FFF2-40B4-BE49-F238E27FC236}">
              <a16:creationId xmlns:a16="http://schemas.microsoft.com/office/drawing/2014/main" id="{00000000-0008-0000-0100-000030000000}"/>
            </a:ext>
          </a:extLst>
        </xdr:cNvPr>
        <xdr:cNvCxnSpPr/>
      </xdr:nvCxnSpPr>
      <xdr:spPr>
        <a:xfrm flipH="1" flipV="1">
          <a:off x="1862667" y="18764250"/>
          <a:ext cx="10583" cy="95250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162984</xdr:colOff>
      <xdr:row>115</xdr:row>
      <xdr:rowOff>127000</xdr:rowOff>
    </xdr:from>
    <xdr:to>
      <xdr:col>35</xdr:col>
      <xdr:colOff>158750</xdr:colOff>
      <xdr:row>117</xdr:row>
      <xdr:rowOff>46567</xdr:rowOff>
    </xdr:to>
    <xdr:cxnSp macro="">
      <xdr:nvCxnSpPr>
        <xdr:cNvPr id="49" name="直線矢印コネクタ 48">
          <a:extLst>
            <a:ext uri="{FF2B5EF4-FFF2-40B4-BE49-F238E27FC236}">
              <a16:creationId xmlns:a16="http://schemas.microsoft.com/office/drawing/2014/main" id="{00000000-0008-0000-0100-000031000000}"/>
            </a:ext>
          </a:extLst>
        </xdr:cNvPr>
        <xdr:cNvCxnSpPr/>
      </xdr:nvCxnSpPr>
      <xdr:spPr>
        <a:xfrm flipV="1">
          <a:off x="3718984" y="19674417"/>
          <a:ext cx="2366433" cy="258233"/>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63501</xdr:colOff>
      <xdr:row>136</xdr:row>
      <xdr:rowOff>74083</xdr:rowOff>
    </xdr:from>
    <xdr:to>
      <xdr:col>33</xdr:col>
      <xdr:colOff>84174</xdr:colOff>
      <xdr:row>167</xdr:row>
      <xdr:rowOff>84666</xdr:rowOff>
    </xdr:to>
    <xdr:pic>
      <xdr:nvPicPr>
        <xdr:cNvPr id="54" name="図 53">
          <a:extLst>
            <a:ext uri="{FF2B5EF4-FFF2-40B4-BE49-F238E27FC236}">
              <a16:creationId xmlns:a16="http://schemas.microsoft.com/office/drawing/2014/main" id="{00000000-0008-0000-0100-000036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905" b="38811"/>
        <a:stretch/>
      </xdr:blipFill>
      <xdr:spPr bwMode="auto">
        <a:xfrm>
          <a:off x="402168" y="23177500"/>
          <a:ext cx="5270006" cy="525991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31750</xdr:colOff>
      <xdr:row>164</xdr:row>
      <xdr:rowOff>10584</xdr:rowOff>
    </xdr:from>
    <xdr:to>
      <xdr:col>32</xdr:col>
      <xdr:colOff>84666</xdr:colOff>
      <xdr:row>165</xdr:row>
      <xdr:rowOff>105833</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3249083" y="27865917"/>
          <a:ext cx="2254250" cy="26458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14815</xdr:colOff>
      <xdr:row>153</xdr:row>
      <xdr:rowOff>57150</xdr:rowOff>
    </xdr:from>
    <xdr:to>
      <xdr:col>57</xdr:col>
      <xdr:colOff>42332</xdr:colOff>
      <xdr:row>157</xdr:row>
      <xdr:rowOff>14817</xdr:rowOff>
    </xdr:to>
    <xdr:grpSp>
      <xdr:nvGrpSpPr>
        <xdr:cNvPr id="58" name="グループ化 57">
          <a:extLst>
            <a:ext uri="{FF2B5EF4-FFF2-40B4-BE49-F238E27FC236}">
              <a16:creationId xmlns:a16="http://schemas.microsoft.com/office/drawing/2014/main" id="{00000000-0008-0000-0100-00003A000000}"/>
            </a:ext>
          </a:extLst>
        </xdr:cNvPr>
        <xdr:cNvGrpSpPr/>
      </xdr:nvGrpSpPr>
      <xdr:grpSpPr>
        <a:xfrm>
          <a:off x="6618815" y="26102733"/>
          <a:ext cx="3075517" cy="635001"/>
          <a:chOff x="963083" y="19610917"/>
          <a:chExt cx="2825750" cy="635000"/>
        </a:xfrm>
      </xdr:grpSpPr>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100667" y="19706168"/>
            <a:ext cx="2455333" cy="455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所得金額の合計額をご確認ください</a:t>
            </a:r>
          </a:p>
        </xdr:txBody>
      </xdr:sp>
      <xdr:sp macro="" textlink="">
        <xdr:nvSpPr>
          <xdr:cNvPr id="60" name="角丸四角形 59">
            <a:extLst>
              <a:ext uri="{FF2B5EF4-FFF2-40B4-BE49-F238E27FC236}">
                <a16:creationId xmlns:a16="http://schemas.microsoft.com/office/drawing/2014/main" id="{00000000-0008-0000-0100-00003C000000}"/>
              </a:ext>
            </a:extLst>
          </xdr:cNvPr>
          <xdr:cNvSpPr/>
        </xdr:nvSpPr>
        <xdr:spPr>
          <a:xfrm>
            <a:off x="963083" y="19610917"/>
            <a:ext cx="2825750" cy="6350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29</xdr:col>
      <xdr:colOff>0</xdr:colOff>
      <xdr:row>156</xdr:row>
      <xdr:rowOff>42333</xdr:rowOff>
    </xdr:from>
    <xdr:to>
      <xdr:col>40</xdr:col>
      <xdr:colOff>127000</xdr:colOff>
      <xdr:row>164</xdr:row>
      <xdr:rowOff>127000</xdr:rowOff>
    </xdr:to>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flipH="1">
          <a:off x="4910667" y="26543000"/>
          <a:ext cx="1989666" cy="1439333"/>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66674</xdr:colOff>
      <xdr:row>53</xdr:row>
      <xdr:rowOff>152403</xdr:rowOff>
    </xdr:from>
    <xdr:to>
      <xdr:col>47</xdr:col>
      <xdr:colOff>57150</xdr:colOff>
      <xdr:row>57</xdr:row>
      <xdr:rowOff>19050</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7162799" y="12773028"/>
          <a:ext cx="4276726" cy="819147"/>
          <a:chOff x="4829175" y="13163550"/>
          <a:chExt cx="3398639" cy="664046"/>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886325" y="13230224"/>
            <a:ext cx="3341489" cy="597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丸ｺﾞｼｯｸM-PRO" panose="020F0600000000000000" pitchFamily="50" charset="-128"/>
                <a:ea typeface="HG丸ｺﾞｼｯｸM-PRO" panose="020F0600000000000000" pitchFamily="50" charset="-128"/>
              </a:rPr>
              <a:t>このシートで計算できるのは、あくまでも</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概算</a:t>
            </a:r>
            <a:r>
              <a:rPr kumimoji="1" lang="ja-JP" altLang="en-US" sz="1200">
                <a:latin typeface="HG丸ｺﾞｼｯｸM-PRO" panose="020F0600000000000000" pitchFamily="50" charset="-128"/>
                <a:ea typeface="HG丸ｺﾞｼｯｸM-PRO" panose="020F0600000000000000" pitchFamily="50" charset="-128"/>
              </a:rPr>
              <a:t>です。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b="1" u="none">
                <a:solidFill>
                  <a:srgbClr val="FF0000"/>
                </a:solidFill>
                <a:latin typeface="HG丸ｺﾞｼｯｸM-PRO" panose="020F0600000000000000" pitchFamily="50" charset="-128"/>
                <a:ea typeface="HG丸ｺﾞｼｯｸM-PRO" panose="020F0600000000000000" pitchFamily="50" charset="-128"/>
              </a:rPr>
              <a:t>実際の税額とは異なります</a:t>
            </a:r>
            <a:r>
              <a:rPr kumimoji="1" lang="ja-JP" altLang="en-US" sz="1200">
                <a:latin typeface="HG丸ｺﾞｼｯｸM-PRO" panose="020F0600000000000000" pitchFamily="50" charset="-128"/>
                <a:ea typeface="HG丸ｺﾞｼｯｸM-PRO" panose="020F0600000000000000" pitchFamily="50" charset="-128"/>
              </a:rPr>
              <a:t>ので、ご了承ください。</a:t>
            </a:r>
          </a:p>
        </xdr:txBody>
      </xdr:sp>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829175" y="13163550"/>
            <a:ext cx="3295650" cy="6381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57150</xdr:colOff>
      <xdr:row>53</xdr:row>
      <xdr:rowOff>152402</xdr:rowOff>
    </xdr:from>
    <xdr:to>
      <xdr:col>47</xdr:col>
      <xdr:colOff>19051</xdr:colOff>
      <xdr:row>56</xdr:row>
      <xdr:rowOff>225260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7134225" y="12773027"/>
          <a:ext cx="4248151" cy="787233"/>
          <a:chOff x="4851883" y="13194443"/>
          <a:chExt cx="3375931" cy="638175"/>
        </a:xfrm>
      </xdr:grpSpPr>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4886325" y="13230224"/>
            <a:ext cx="3341489" cy="597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丸ｺﾞｼｯｸM-PRO" panose="020F0600000000000000" pitchFamily="50" charset="-128"/>
                <a:ea typeface="HG丸ｺﾞｼｯｸM-PRO" panose="020F0600000000000000" pitchFamily="50" charset="-128"/>
              </a:rPr>
              <a:t>このシートで計算できるのは、あくまでも</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概算</a:t>
            </a:r>
            <a:r>
              <a:rPr kumimoji="1" lang="ja-JP" altLang="en-US" sz="1200">
                <a:latin typeface="HG丸ｺﾞｼｯｸM-PRO" panose="020F0600000000000000" pitchFamily="50" charset="-128"/>
                <a:ea typeface="HG丸ｺﾞｼｯｸM-PRO" panose="020F0600000000000000" pitchFamily="50" charset="-128"/>
              </a:rPr>
              <a:t>です。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b="1" u="none">
                <a:solidFill>
                  <a:srgbClr val="FF0000"/>
                </a:solidFill>
                <a:latin typeface="HG丸ｺﾞｼｯｸM-PRO" panose="020F0600000000000000" pitchFamily="50" charset="-128"/>
                <a:ea typeface="HG丸ｺﾞｼｯｸM-PRO" panose="020F0600000000000000" pitchFamily="50" charset="-128"/>
              </a:rPr>
              <a:t>実際の税額とは異なります</a:t>
            </a:r>
            <a:r>
              <a:rPr kumimoji="1" lang="ja-JP" altLang="en-US" sz="1200">
                <a:latin typeface="HG丸ｺﾞｼｯｸM-PRO" panose="020F0600000000000000" pitchFamily="50" charset="-128"/>
                <a:ea typeface="HG丸ｺﾞｼｯｸM-PRO" panose="020F0600000000000000" pitchFamily="50" charset="-128"/>
              </a:rPr>
              <a:t>ので、ご了承ください。</a:t>
            </a:r>
          </a:p>
        </xdr:txBody>
      </xdr:sp>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851883" y="13194443"/>
            <a:ext cx="3295650" cy="6381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O44"/>
  <sheetViews>
    <sheetView view="pageBreakPreview" zoomScaleNormal="100" zoomScaleSheetLayoutView="100" workbookViewId="0">
      <selection activeCell="R13" sqref="R13"/>
    </sheetView>
  </sheetViews>
  <sheetFormatPr defaultRowHeight="13.5" x14ac:dyDescent="0.15"/>
  <cols>
    <col min="1" max="76" width="2.25" customWidth="1"/>
  </cols>
  <sheetData>
    <row r="3" spans="12:12" ht="17.25" x14ac:dyDescent="0.2">
      <c r="L3" s="23" t="s">
        <v>0</v>
      </c>
    </row>
    <row r="34" spans="4:15" x14ac:dyDescent="0.15">
      <c r="D34" s="2" t="s">
        <v>60</v>
      </c>
      <c r="O34" s="2" t="s">
        <v>60</v>
      </c>
    </row>
    <row r="44" spans="4:15" s="1" customFormat="1" x14ac:dyDescent="0.15"/>
  </sheetData>
  <sheetProtection password="DC37" sheet="1" objects="1" scenarios="1"/>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9:BR134"/>
  <sheetViews>
    <sheetView view="pageBreakPreview" zoomScale="90" zoomScaleNormal="100" zoomScaleSheetLayoutView="90" workbookViewId="0">
      <selection activeCell="BL4" sqref="BL4"/>
    </sheetView>
  </sheetViews>
  <sheetFormatPr defaultRowHeight="13.5" x14ac:dyDescent="0.15"/>
  <cols>
    <col min="1" max="291" width="2.25" customWidth="1"/>
  </cols>
  <sheetData>
    <row r="9" spans="1:70"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row>
    <row r="10" spans="1:70"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row>
    <row r="11" spans="1:70"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row>
    <row r="12" spans="1:70"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row>
    <row r="13" spans="1:70"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row>
    <row r="14" spans="1:70"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row>
    <row r="18" spans="1:70"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row>
    <row r="19" spans="1:70"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row>
    <row r="20" spans="1:70"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row>
    <row r="21" spans="1:70"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row>
    <row r="22" spans="1:70"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row>
    <row r="23" spans="1:70"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row>
    <row r="24" spans="1:70"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row>
    <row r="25" spans="1:70"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row>
    <row r="26" spans="1:70"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row>
    <row r="27" spans="1:70"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row>
    <row r="28" spans="1:70"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row>
    <row r="36" spans="1:9" ht="17.25" x14ac:dyDescent="0.2">
      <c r="I36" s="3" t="s">
        <v>59</v>
      </c>
    </row>
    <row r="45" spans="1:9" ht="14.25" x14ac:dyDescent="0.15">
      <c r="A45" s="24" t="s">
        <v>43</v>
      </c>
      <c r="C45" s="24"/>
    </row>
    <row r="50" spans="50:50" x14ac:dyDescent="0.15">
      <c r="AX50" s="2"/>
    </row>
    <row r="67" spans="1:70" ht="14.25" x14ac:dyDescent="0.15">
      <c r="A67" s="24" t="s">
        <v>44</v>
      </c>
      <c r="C67" s="24"/>
    </row>
    <row r="70" spans="1:70" ht="14.25" x14ac:dyDescent="0.15">
      <c r="AJ70" s="24" t="s">
        <v>57</v>
      </c>
      <c r="AP70" s="24"/>
    </row>
    <row r="71" spans="1:70" ht="15" thickBot="1" x14ac:dyDescent="0.2">
      <c r="AP71" s="25" t="s">
        <v>56</v>
      </c>
    </row>
    <row r="72" spans="1:70" x14ac:dyDescent="0.15">
      <c r="AG72" s="73" t="s">
        <v>46</v>
      </c>
      <c r="AH72" s="73"/>
      <c r="AI72" s="73"/>
      <c r="AJ72" s="73"/>
      <c r="AK72" s="73"/>
      <c r="AL72" s="73"/>
      <c r="AM72" s="40" t="s">
        <v>47</v>
      </c>
      <c r="AN72" s="40"/>
      <c r="AO72" s="40"/>
      <c r="AP72" s="40"/>
      <c r="AQ72" s="40"/>
      <c r="AR72" s="57"/>
      <c r="AS72" s="64" t="s">
        <v>48</v>
      </c>
      <c r="AT72" s="65"/>
      <c r="AU72" s="65"/>
      <c r="AV72" s="65"/>
      <c r="AW72" s="65"/>
      <c r="AX72" s="66"/>
      <c r="BA72" s="56" t="s">
        <v>49</v>
      </c>
      <c r="BB72" s="56"/>
      <c r="BC72" s="56"/>
      <c r="BD72" s="56"/>
      <c r="BE72" s="56"/>
      <c r="BF72" s="56"/>
      <c r="BG72" s="40" t="s">
        <v>47</v>
      </c>
      <c r="BH72" s="40"/>
      <c r="BI72" s="40"/>
      <c r="BJ72" s="40"/>
      <c r="BK72" s="40"/>
      <c r="BL72" s="57"/>
      <c r="BM72" s="58" t="s">
        <v>48</v>
      </c>
      <c r="BN72" s="59"/>
      <c r="BO72" s="59"/>
      <c r="BP72" s="59"/>
      <c r="BQ72" s="59"/>
      <c r="BR72" s="60"/>
    </row>
    <row r="73" spans="1:70" x14ac:dyDescent="0.15">
      <c r="AG73" s="73"/>
      <c r="AH73" s="73"/>
      <c r="AI73" s="73"/>
      <c r="AJ73" s="73"/>
      <c r="AK73" s="73"/>
      <c r="AL73" s="73"/>
      <c r="AM73" s="40"/>
      <c r="AN73" s="40"/>
      <c r="AO73" s="40"/>
      <c r="AP73" s="40"/>
      <c r="AQ73" s="40"/>
      <c r="AR73" s="57"/>
      <c r="AS73" s="67"/>
      <c r="AT73" s="68"/>
      <c r="AU73" s="68"/>
      <c r="AV73" s="68"/>
      <c r="AW73" s="68"/>
      <c r="AX73" s="69"/>
      <c r="BA73" s="56"/>
      <c r="BB73" s="56"/>
      <c r="BC73" s="56"/>
      <c r="BD73" s="56"/>
      <c r="BE73" s="56"/>
      <c r="BF73" s="56"/>
      <c r="BG73" s="40"/>
      <c r="BH73" s="40"/>
      <c r="BI73" s="40"/>
      <c r="BJ73" s="40"/>
      <c r="BK73" s="40"/>
      <c r="BL73" s="57"/>
      <c r="BM73" s="61"/>
      <c r="BN73" s="62"/>
      <c r="BO73" s="62"/>
      <c r="BP73" s="62"/>
      <c r="BQ73" s="62"/>
      <c r="BR73" s="63"/>
    </row>
    <row r="74" spans="1:70" x14ac:dyDescent="0.15">
      <c r="AG74" s="40" t="s">
        <v>50</v>
      </c>
      <c r="AH74" s="40"/>
      <c r="AI74" s="40"/>
      <c r="AJ74" s="40"/>
      <c r="AK74" s="40"/>
      <c r="AL74" s="40"/>
      <c r="AM74" s="41"/>
      <c r="AN74" s="41"/>
      <c r="AO74" s="41"/>
      <c r="AP74" s="41"/>
      <c r="AQ74" s="41"/>
      <c r="AR74" s="42"/>
      <c r="AS74" s="70" t="str">
        <f>IF(AM74="","",IF(AM74&gt;3300000,"",AM74-1200000))</f>
        <v/>
      </c>
      <c r="AT74" s="71"/>
      <c r="AU74" s="71"/>
      <c r="AV74" s="71"/>
      <c r="AW74" s="71"/>
      <c r="AX74" s="72"/>
      <c r="BA74" s="40" t="s">
        <v>54</v>
      </c>
      <c r="BB74" s="40"/>
      <c r="BC74" s="40"/>
      <c r="BD74" s="40"/>
      <c r="BE74" s="40"/>
      <c r="BF74" s="40"/>
      <c r="BG74" s="41"/>
      <c r="BH74" s="41"/>
      <c r="BI74" s="41"/>
      <c r="BJ74" s="41"/>
      <c r="BK74" s="41"/>
      <c r="BL74" s="42"/>
      <c r="BM74" s="43" t="str">
        <f>IF(BG74="","",IF(BG74&gt;1300000,"",BG74-700000))</f>
        <v/>
      </c>
      <c r="BN74" s="44"/>
      <c r="BO74" s="44"/>
      <c r="BP74" s="44"/>
      <c r="BQ74" s="44"/>
      <c r="BR74" s="45"/>
    </row>
    <row r="75" spans="1:70" x14ac:dyDescent="0.15">
      <c r="AG75" s="40"/>
      <c r="AH75" s="40"/>
      <c r="AI75" s="40"/>
      <c r="AJ75" s="40"/>
      <c r="AK75" s="40"/>
      <c r="AL75" s="40"/>
      <c r="AM75" s="41"/>
      <c r="AN75" s="41"/>
      <c r="AO75" s="41"/>
      <c r="AP75" s="41"/>
      <c r="AQ75" s="41"/>
      <c r="AR75" s="42"/>
      <c r="AS75" s="70"/>
      <c r="AT75" s="71"/>
      <c r="AU75" s="71"/>
      <c r="AV75" s="71"/>
      <c r="AW75" s="71"/>
      <c r="AX75" s="72"/>
      <c r="BA75" s="40"/>
      <c r="BB75" s="40"/>
      <c r="BC75" s="40"/>
      <c r="BD75" s="40"/>
      <c r="BE75" s="40"/>
      <c r="BF75" s="40"/>
      <c r="BG75" s="41"/>
      <c r="BH75" s="41"/>
      <c r="BI75" s="41"/>
      <c r="BJ75" s="41"/>
      <c r="BK75" s="41"/>
      <c r="BL75" s="42"/>
      <c r="BM75" s="46"/>
      <c r="BN75" s="47"/>
      <c r="BO75" s="47"/>
      <c r="BP75" s="47"/>
      <c r="BQ75" s="47"/>
      <c r="BR75" s="48"/>
    </row>
    <row r="76" spans="1:70" x14ac:dyDescent="0.15">
      <c r="AG76" s="40"/>
      <c r="AH76" s="40"/>
      <c r="AI76" s="40"/>
      <c r="AJ76" s="40"/>
      <c r="AK76" s="40"/>
      <c r="AL76" s="40"/>
      <c r="AM76" s="41"/>
      <c r="AN76" s="41"/>
      <c r="AO76" s="41"/>
      <c r="AP76" s="41"/>
      <c r="AQ76" s="41"/>
      <c r="AR76" s="42"/>
      <c r="AS76" s="70"/>
      <c r="AT76" s="71"/>
      <c r="AU76" s="71"/>
      <c r="AV76" s="71"/>
      <c r="AW76" s="71"/>
      <c r="AX76" s="72"/>
      <c r="BA76" s="40"/>
      <c r="BB76" s="40"/>
      <c r="BC76" s="40"/>
      <c r="BD76" s="40"/>
      <c r="BE76" s="40"/>
      <c r="BF76" s="40"/>
      <c r="BG76" s="41"/>
      <c r="BH76" s="41"/>
      <c r="BI76" s="41"/>
      <c r="BJ76" s="41"/>
      <c r="BK76" s="41"/>
      <c r="BL76" s="42"/>
      <c r="BM76" s="53"/>
      <c r="BN76" s="54"/>
      <c r="BO76" s="54"/>
      <c r="BP76" s="54"/>
      <c r="BQ76" s="54"/>
      <c r="BR76" s="55"/>
    </row>
    <row r="77" spans="1:70" x14ac:dyDescent="0.15">
      <c r="AG77" s="52" t="s">
        <v>51</v>
      </c>
      <c r="AH77" s="40"/>
      <c r="AI77" s="40"/>
      <c r="AJ77" s="40"/>
      <c r="AK77" s="40"/>
      <c r="AL77" s="40"/>
      <c r="AM77" s="41"/>
      <c r="AN77" s="41"/>
      <c r="AO77" s="41"/>
      <c r="AP77" s="41"/>
      <c r="AQ77" s="41"/>
      <c r="AR77" s="42"/>
      <c r="AS77" s="70" t="str">
        <f>IF(AM77="","",IF(OR(AM77&lt;=3300000,AM77&gt;4100000),"",ROUNDDOWN(AM77*0.75-375000,0)))</f>
        <v/>
      </c>
      <c r="AT77" s="71"/>
      <c r="AU77" s="71"/>
      <c r="AV77" s="71"/>
      <c r="AW77" s="71"/>
      <c r="AX77" s="72"/>
      <c r="BA77" s="52" t="s">
        <v>55</v>
      </c>
      <c r="BB77" s="40"/>
      <c r="BC77" s="40"/>
      <c r="BD77" s="40"/>
      <c r="BE77" s="40"/>
      <c r="BF77" s="40"/>
      <c r="BG77" s="41"/>
      <c r="BH77" s="41"/>
      <c r="BI77" s="41"/>
      <c r="BJ77" s="41"/>
      <c r="BK77" s="41"/>
      <c r="BL77" s="42"/>
      <c r="BM77" s="43" t="str">
        <f>IF(BG77="","",IF(OR(BG77&lt;=1300000,BG77&gt;4100000),"",ROUNDDOWN(BG77*0.75-375000,0)))</f>
        <v/>
      </c>
      <c r="BN77" s="44"/>
      <c r="BO77" s="44"/>
      <c r="BP77" s="44"/>
      <c r="BQ77" s="44"/>
      <c r="BR77" s="45"/>
    </row>
    <row r="78" spans="1:70" x14ac:dyDescent="0.15">
      <c r="AG78" s="40"/>
      <c r="AH78" s="40"/>
      <c r="AI78" s="40"/>
      <c r="AJ78" s="40"/>
      <c r="AK78" s="40"/>
      <c r="AL78" s="40"/>
      <c r="AM78" s="41"/>
      <c r="AN78" s="41"/>
      <c r="AO78" s="41"/>
      <c r="AP78" s="41"/>
      <c r="AQ78" s="41"/>
      <c r="AR78" s="42"/>
      <c r="AS78" s="70"/>
      <c r="AT78" s="71"/>
      <c r="AU78" s="71"/>
      <c r="AV78" s="71"/>
      <c r="AW78" s="71"/>
      <c r="AX78" s="72"/>
      <c r="BA78" s="40"/>
      <c r="BB78" s="40"/>
      <c r="BC78" s="40"/>
      <c r="BD78" s="40"/>
      <c r="BE78" s="40"/>
      <c r="BF78" s="40"/>
      <c r="BG78" s="41"/>
      <c r="BH78" s="41"/>
      <c r="BI78" s="41"/>
      <c r="BJ78" s="41"/>
      <c r="BK78" s="41"/>
      <c r="BL78" s="42"/>
      <c r="BM78" s="46"/>
      <c r="BN78" s="47"/>
      <c r="BO78" s="47"/>
      <c r="BP78" s="47"/>
      <c r="BQ78" s="47"/>
      <c r="BR78" s="48"/>
    </row>
    <row r="79" spans="1:70" x14ac:dyDescent="0.15">
      <c r="AG79" s="40"/>
      <c r="AH79" s="40"/>
      <c r="AI79" s="40"/>
      <c r="AJ79" s="40"/>
      <c r="AK79" s="40"/>
      <c r="AL79" s="40"/>
      <c r="AM79" s="41"/>
      <c r="AN79" s="41"/>
      <c r="AO79" s="41"/>
      <c r="AP79" s="41"/>
      <c r="AQ79" s="41"/>
      <c r="AR79" s="42"/>
      <c r="AS79" s="70"/>
      <c r="AT79" s="71"/>
      <c r="AU79" s="71"/>
      <c r="AV79" s="71"/>
      <c r="AW79" s="71"/>
      <c r="AX79" s="72"/>
      <c r="BA79" s="40"/>
      <c r="BB79" s="40"/>
      <c r="BC79" s="40"/>
      <c r="BD79" s="40"/>
      <c r="BE79" s="40"/>
      <c r="BF79" s="40"/>
      <c r="BG79" s="41"/>
      <c r="BH79" s="41"/>
      <c r="BI79" s="41"/>
      <c r="BJ79" s="41"/>
      <c r="BK79" s="41"/>
      <c r="BL79" s="42"/>
      <c r="BM79" s="53"/>
      <c r="BN79" s="54"/>
      <c r="BO79" s="54"/>
      <c r="BP79" s="54"/>
      <c r="BQ79" s="54"/>
      <c r="BR79" s="55"/>
    </row>
    <row r="80" spans="1:70" x14ac:dyDescent="0.15">
      <c r="AG80" s="52" t="s">
        <v>52</v>
      </c>
      <c r="AH80" s="40"/>
      <c r="AI80" s="40"/>
      <c r="AJ80" s="40"/>
      <c r="AK80" s="40"/>
      <c r="AL80" s="40"/>
      <c r="AM80" s="41"/>
      <c r="AN80" s="41"/>
      <c r="AO80" s="41"/>
      <c r="AP80" s="41"/>
      <c r="AQ80" s="41"/>
      <c r="AR80" s="42"/>
      <c r="AS80" s="70" t="str">
        <f>IF(AM80="","",IF(OR(AM80&lt;=4100000,AM80&gt;7700000),"",ROUNDDOWN(AM80*0.85-785000,0)))</f>
        <v/>
      </c>
      <c r="AT80" s="71"/>
      <c r="AU80" s="71"/>
      <c r="AV80" s="71"/>
      <c r="AW80" s="71"/>
      <c r="AX80" s="72"/>
      <c r="BA80" s="52" t="s">
        <v>52</v>
      </c>
      <c r="BB80" s="40"/>
      <c r="BC80" s="40"/>
      <c r="BD80" s="40"/>
      <c r="BE80" s="40"/>
      <c r="BF80" s="40"/>
      <c r="BG80" s="41"/>
      <c r="BH80" s="41"/>
      <c r="BI80" s="41"/>
      <c r="BJ80" s="41"/>
      <c r="BK80" s="41"/>
      <c r="BL80" s="42"/>
      <c r="BM80" s="43" t="str">
        <f>IF(BG80="","",IF(OR(BG80&lt;=4100000,BG80&gt;7700000),"",ROUNDDOWN(BG80*0.85-785000,0)))</f>
        <v/>
      </c>
      <c r="BN80" s="44"/>
      <c r="BO80" s="44"/>
      <c r="BP80" s="44"/>
      <c r="BQ80" s="44"/>
      <c r="BR80" s="45"/>
    </row>
    <row r="81" spans="1:70" x14ac:dyDescent="0.15">
      <c r="AG81" s="40"/>
      <c r="AH81" s="40"/>
      <c r="AI81" s="40"/>
      <c r="AJ81" s="40"/>
      <c r="AK81" s="40"/>
      <c r="AL81" s="40"/>
      <c r="AM81" s="41"/>
      <c r="AN81" s="41"/>
      <c r="AO81" s="41"/>
      <c r="AP81" s="41"/>
      <c r="AQ81" s="41"/>
      <c r="AR81" s="42"/>
      <c r="AS81" s="70"/>
      <c r="AT81" s="71"/>
      <c r="AU81" s="71"/>
      <c r="AV81" s="71"/>
      <c r="AW81" s="71"/>
      <c r="AX81" s="72"/>
      <c r="BA81" s="40"/>
      <c r="BB81" s="40"/>
      <c r="BC81" s="40"/>
      <c r="BD81" s="40"/>
      <c r="BE81" s="40"/>
      <c r="BF81" s="40"/>
      <c r="BG81" s="41"/>
      <c r="BH81" s="41"/>
      <c r="BI81" s="41"/>
      <c r="BJ81" s="41"/>
      <c r="BK81" s="41"/>
      <c r="BL81" s="42"/>
      <c r="BM81" s="46"/>
      <c r="BN81" s="47"/>
      <c r="BO81" s="47"/>
      <c r="BP81" s="47"/>
      <c r="BQ81" s="47"/>
      <c r="BR81" s="48"/>
    </row>
    <row r="82" spans="1:70" x14ac:dyDescent="0.15">
      <c r="AG82" s="40"/>
      <c r="AH82" s="40"/>
      <c r="AI82" s="40"/>
      <c r="AJ82" s="40"/>
      <c r="AK82" s="40"/>
      <c r="AL82" s="40"/>
      <c r="AM82" s="41"/>
      <c r="AN82" s="41"/>
      <c r="AO82" s="41"/>
      <c r="AP82" s="41"/>
      <c r="AQ82" s="41"/>
      <c r="AR82" s="42"/>
      <c r="AS82" s="70"/>
      <c r="AT82" s="71"/>
      <c r="AU82" s="71"/>
      <c r="AV82" s="71"/>
      <c r="AW82" s="71"/>
      <c r="AX82" s="72"/>
      <c r="BA82" s="40"/>
      <c r="BB82" s="40"/>
      <c r="BC82" s="40"/>
      <c r="BD82" s="40"/>
      <c r="BE82" s="40"/>
      <c r="BF82" s="40"/>
      <c r="BG82" s="41"/>
      <c r="BH82" s="41"/>
      <c r="BI82" s="41"/>
      <c r="BJ82" s="41"/>
      <c r="BK82" s="41"/>
      <c r="BL82" s="42"/>
      <c r="BM82" s="53"/>
      <c r="BN82" s="54"/>
      <c r="BO82" s="54"/>
      <c r="BP82" s="54"/>
      <c r="BQ82" s="54"/>
      <c r="BR82" s="55"/>
    </row>
    <row r="83" spans="1:70" x14ac:dyDescent="0.15">
      <c r="AG83" s="40" t="s">
        <v>53</v>
      </c>
      <c r="AH83" s="40"/>
      <c r="AI83" s="40"/>
      <c r="AJ83" s="40"/>
      <c r="AK83" s="40"/>
      <c r="AL83" s="40"/>
      <c r="AM83" s="41"/>
      <c r="AN83" s="41"/>
      <c r="AO83" s="41"/>
      <c r="AP83" s="41"/>
      <c r="AQ83" s="41"/>
      <c r="AR83" s="42"/>
      <c r="AS83" s="70" t="str">
        <f>IF(AM83="","",IF(AM83&lt;=7700000,"",ROUNDDOWN(AM83*0.95-1555000,0)))</f>
        <v/>
      </c>
      <c r="AT83" s="71"/>
      <c r="AU83" s="71"/>
      <c r="AV83" s="71"/>
      <c r="AW83" s="71"/>
      <c r="AX83" s="72"/>
      <c r="BA83" s="40" t="s">
        <v>53</v>
      </c>
      <c r="BB83" s="40"/>
      <c r="BC83" s="40"/>
      <c r="BD83" s="40"/>
      <c r="BE83" s="40"/>
      <c r="BF83" s="40"/>
      <c r="BG83" s="41"/>
      <c r="BH83" s="41"/>
      <c r="BI83" s="41"/>
      <c r="BJ83" s="41"/>
      <c r="BK83" s="41"/>
      <c r="BL83" s="42"/>
      <c r="BM83" s="43" t="str">
        <f>IF(BG83="","",IF(BG83&lt;=7700000,"",ROUNDDOWN(BG83*0.95-1555000,0)))</f>
        <v/>
      </c>
      <c r="BN83" s="44"/>
      <c r="BO83" s="44"/>
      <c r="BP83" s="44"/>
      <c r="BQ83" s="44"/>
      <c r="BR83" s="45"/>
    </row>
    <row r="84" spans="1:70" x14ac:dyDescent="0.15">
      <c r="AG84" s="40"/>
      <c r="AH84" s="40"/>
      <c r="AI84" s="40"/>
      <c r="AJ84" s="40"/>
      <c r="AK84" s="40"/>
      <c r="AL84" s="40"/>
      <c r="AM84" s="41"/>
      <c r="AN84" s="41"/>
      <c r="AO84" s="41"/>
      <c r="AP84" s="41"/>
      <c r="AQ84" s="41"/>
      <c r="AR84" s="42"/>
      <c r="AS84" s="70"/>
      <c r="AT84" s="71"/>
      <c r="AU84" s="71"/>
      <c r="AV84" s="71"/>
      <c r="AW84" s="71"/>
      <c r="AX84" s="72"/>
      <c r="BA84" s="40"/>
      <c r="BB84" s="40"/>
      <c r="BC84" s="40"/>
      <c r="BD84" s="40"/>
      <c r="BE84" s="40"/>
      <c r="BF84" s="40"/>
      <c r="BG84" s="41"/>
      <c r="BH84" s="41"/>
      <c r="BI84" s="41"/>
      <c r="BJ84" s="41"/>
      <c r="BK84" s="41"/>
      <c r="BL84" s="42"/>
      <c r="BM84" s="46"/>
      <c r="BN84" s="47"/>
      <c r="BO84" s="47"/>
      <c r="BP84" s="47"/>
      <c r="BQ84" s="47"/>
      <c r="BR84" s="48"/>
    </row>
    <row r="85" spans="1:70" ht="14.25" thickBot="1" x14ac:dyDescent="0.2">
      <c r="AG85" s="40"/>
      <c r="AH85" s="40"/>
      <c r="AI85" s="40"/>
      <c r="AJ85" s="40"/>
      <c r="AK85" s="40"/>
      <c r="AL85" s="40"/>
      <c r="AM85" s="41"/>
      <c r="AN85" s="41"/>
      <c r="AO85" s="41"/>
      <c r="AP85" s="41"/>
      <c r="AQ85" s="41"/>
      <c r="AR85" s="42"/>
      <c r="AS85" s="70"/>
      <c r="AT85" s="71"/>
      <c r="AU85" s="71"/>
      <c r="AV85" s="71"/>
      <c r="AW85" s="71"/>
      <c r="AX85" s="72"/>
      <c r="BA85" s="40"/>
      <c r="BB85" s="40"/>
      <c r="BC85" s="40"/>
      <c r="BD85" s="40"/>
      <c r="BE85" s="40"/>
      <c r="BF85" s="40"/>
      <c r="BG85" s="41"/>
      <c r="BH85" s="41"/>
      <c r="BI85" s="41"/>
      <c r="BJ85" s="41"/>
      <c r="BK85" s="41"/>
      <c r="BL85" s="42"/>
      <c r="BM85" s="49"/>
      <c r="BN85" s="50"/>
      <c r="BO85" s="50"/>
      <c r="BP85" s="50"/>
      <c r="BQ85" s="50"/>
      <c r="BR85" s="51"/>
    </row>
    <row r="90" spans="1:70" ht="14.25" x14ac:dyDescent="0.15">
      <c r="A90" s="24" t="s">
        <v>45</v>
      </c>
      <c r="C90" s="24"/>
    </row>
    <row r="134" spans="1:1" ht="14.25" x14ac:dyDescent="0.15">
      <c r="A134" s="24" t="s">
        <v>58</v>
      </c>
    </row>
  </sheetData>
  <mergeCells count="30">
    <mergeCell ref="AG72:AL73"/>
    <mergeCell ref="AG74:AL76"/>
    <mergeCell ref="AG77:AL79"/>
    <mergeCell ref="AG80:AL82"/>
    <mergeCell ref="AG83:AL85"/>
    <mergeCell ref="AM80:AR82"/>
    <mergeCell ref="AM83:AR85"/>
    <mergeCell ref="AS72:AX73"/>
    <mergeCell ref="AS74:AX76"/>
    <mergeCell ref="AS77:AX79"/>
    <mergeCell ref="AS80:AX82"/>
    <mergeCell ref="AS83:AX85"/>
    <mergeCell ref="AM72:AR73"/>
    <mergeCell ref="AM74:AR76"/>
    <mergeCell ref="AM77:AR79"/>
    <mergeCell ref="BA72:BF73"/>
    <mergeCell ref="BG72:BL73"/>
    <mergeCell ref="BM72:BR73"/>
    <mergeCell ref="BA74:BF76"/>
    <mergeCell ref="BG74:BL76"/>
    <mergeCell ref="BM74:BR76"/>
    <mergeCell ref="BA83:BF85"/>
    <mergeCell ref="BG83:BL85"/>
    <mergeCell ref="BM83:BR85"/>
    <mergeCell ref="BA77:BF79"/>
    <mergeCell ref="BG77:BL79"/>
    <mergeCell ref="BM77:BR79"/>
    <mergeCell ref="BA80:BF82"/>
    <mergeCell ref="BG80:BL82"/>
    <mergeCell ref="BM80:BR82"/>
  </mergeCells>
  <phoneticPr fontId="2"/>
  <pageMargins left="0.25" right="0.25" top="0.75" bottom="0.75" header="0.3" footer="0.3"/>
  <pageSetup paperSize="9" scale="89" fitToHeight="0" orientation="landscape" r:id="rId1"/>
  <rowBreaks count="2" manualBreakCount="2">
    <brk id="44" max="71" man="1"/>
    <brk id="88" max="71" man="1"/>
  </rowBreaks>
  <colBreaks count="1" manualBreakCount="1">
    <brk id="72" max="4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Y159"/>
  <sheetViews>
    <sheetView view="pageBreakPreview" zoomScaleNormal="100" zoomScaleSheetLayoutView="100" workbookViewId="0">
      <selection activeCell="H8" sqref="H8:N8"/>
    </sheetView>
  </sheetViews>
  <sheetFormatPr defaultRowHeight="13.5" x14ac:dyDescent="0.15"/>
  <cols>
    <col min="1" max="5" width="3.125" customWidth="1"/>
    <col min="6" max="6" width="2.625" customWidth="1"/>
    <col min="7" max="7" width="3.75" hidden="1" customWidth="1"/>
    <col min="8" max="8" width="9.25" bestFit="1" customWidth="1"/>
    <col min="9" max="49" width="3.125" customWidth="1"/>
    <col min="50" max="50" width="4.625" bestFit="1" customWidth="1"/>
    <col min="51" max="51" width="8.875" customWidth="1"/>
    <col min="52" max="56" width="3.125" customWidth="1"/>
    <col min="57" max="57" width="2.75" customWidth="1"/>
    <col min="58" max="132" width="2.25" customWidth="1"/>
  </cols>
  <sheetData>
    <row r="1" spans="1:48" ht="18.75" customHeight="1" thickBot="1" x14ac:dyDescent="0.2">
      <c r="A1" s="155" t="s">
        <v>1</v>
      </c>
      <c r="B1" s="155"/>
      <c r="C1" s="155"/>
      <c r="D1" s="155"/>
      <c r="E1" s="155"/>
      <c r="F1" s="155"/>
      <c r="G1" s="155"/>
      <c r="H1" s="155"/>
      <c r="I1" s="155"/>
      <c r="J1" s="155"/>
    </row>
    <row r="2" spans="1:48" ht="18.75" customHeight="1" x14ac:dyDescent="0.15">
      <c r="A2" s="155"/>
      <c r="B2" s="155"/>
      <c r="C2" s="155"/>
      <c r="D2" s="155"/>
      <c r="E2" s="155"/>
      <c r="F2" s="155"/>
      <c r="G2" s="155"/>
      <c r="H2" s="155"/>
      <c r="I2" s="155"/>
      <c r="J2" s="155"/>
      <c r="N2" s="74" t="s">
        <v>2</v>
      </c>
      <c r="O2" s="74"/>
      <c r="P2" s="74"/>
      <c r="Q2" s="74"/>
      <c r="R2" s="74"/>
      <c r="S2" s="74"/>
      <c r="T2" s="74"/>
      <c r="U2" s="74"/>
      <c r="V2" s="74"/>
      <c r="AB2" s="150">
        <v>3</v>
      </c>
      <c r="AC2" s="151"/>
    </row>
    <row r="3" spans="1:48" ht="18.75" customHeight="1" thickBot="1" x14ac:dyDescent="0.2">
      <c r="AB3" s="152"/>
      <c r="AC3" s="153"/>
      <c r="AD3" s="2" t="s">
        <v>67</v>
      </c>
    </row>
    <row r="4" spans="1:48" ht="18.75" customHeight="1" x14ac:dyDescent="0.15"/>
    <row r="5" spans="1:48" ht="18.75" customHeight="1" x14ac:dyDescent="0.2">
      <c r="A5" s="3" t="s">
        <v>3</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8" ht="18.75" customHeight="1" thickBo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18.75" customHeight="1" thickBot="1" x14ac:dyDescent="0.25">
      <c r="A7" s="85" t="s">
        <v>4</v>
      </c>
      <c r="B7" s="86"/>
      <c r="C7" s="86"/>
      <c r="D7" s="86"/>
      <c r="E7" s="86"/>
      <c r="F7" s="86"/>
      <c r="G7" s="86"/>
      <c r="H7" s="86"/>
      <c r="I7" s="86"/>
      <c r="J7" s="86"/>
      <c r="K7" s="86"/>
      <c r="L7" s="86"/>
      <c r="M7" s="86"/>
      <c r="N7" s="86"/>
      <c r="O7" s="86" t="s">
        <v>16</v>
      </c>
      <c r="P7" s="86"/>
      <c r="Q7" s="86"/>
      <c r="R7" s="86"/>
      <c r="S7" s="86" t="s">
        <v>17</v>
      </c>
      <c r="T7" s="86"/>
      <c r="U7" s="86"/>
      <c r="V7" s="86"/>
      <c r="W7" s="86"/>
      <c r="X7" s="86"/>
      <c r="Y7" s="86"/>
      <c r="Z7" s="86" t="s">
        <v>18</v>
      </c>
      <c r="AA7" s="86"/>
      <c r="AB7" s="86"/>
      <c r="AC7" s="86"/>
      <c r="AD7" s="86"/>
      <c r="AE7" s="86"/>
      <c r="AF7" s="86"/>
      <c r="AG7" s="86" t="s">
        <v>19</v>
      </c>
      <c r="AH7" s="86"/>
      <c r="AI7" s="86"/>
      <c r="AJ7" s="86"/>
      <c r="AK7" s="86"/>
      <c r="AL7" s="86"/>
      <c r="AM7" s="89"/>
      <c r="AN7" s="3"/>
      <c r="AO7" s="3"/>
      <c r="AP7" s="3"/>
      <c r="AQ7" s="3"/>
      <c r="AR7" s="3"/>
      <c r="AS7" s="3"/>
      <c r="AT7" s="3"/>
      <c r="AU7" s="3"/>
      <c r="AV7" s="3"/>
    </row>
    <row r="8" spans="1:48" ht="18.75" customHeight="1" x14ac:dyDescent="0.2">
      <c r="A8" s="79" t="s">
        <v>5</v>
      </c>
      <c r="B8" s="80"/>
      <c r="C8" s="80"/>
      <c r="D8" s="80"/>
      <c r="E8" s="80"/>
      <c r="F8" s="81"/>
      <c r="G8" s="8"/>
      <c r="H8" s="75"/>
      <c r="I8" s="76"/>
      <c r="J8" s="76"/>
      <c r="K8" s="76"/>
      <c r="L8" s="76"/>
      <c r="M8" s="76"/>
      <c r="N8" s="76"/>
      <c r="O8" s="76"/>
      <c r="P8" s="76"/>
      <c r="Q8" s="76"/>
      <c r="R8" s="76"/>
      <c r="S8" s="96"/>
      <c r="T8" s="96"/>
      <c r="U8" s="96"/>
      <c r="V8" s="96"/>
      <c r="W8" s="96"/>
      <c r="X8" s="96"/>
      <c r="Y8" s="96"/>
      <c r="Z8" s="90" t="str">
        <f>IF(S8="","",430000)</f>
        <v/>
      </c>
      <c r="AA8" s="90"/>
      <c r="AB8" s="90"/>
      <c r="AC8" s="90"/>
      <c r="AD8" s="90"/>
      <c r="AE8" s="90"/>
      <c r="AF8" s="90"/>
      <c r="AG8" s="90" t="str">
        <f>IF(H8="","",IF(AND(S8&lt;430000),0,S8-Z8))</f>
        <v/>
      </c>
      <c r="AH8" s="90"/>
      <c r="AI8" s="90"/>
      <c r="AJ8" s="90"/>
      <c r="AK8" s="90"/>
      <c r="AL8" s="90"/>
      <c r="AM8" s="91"/>
      <c r="AN8" s="3"/>
      <c r="AO8" s="3"/>
      <c r="AP8" s="3"/>
      <c r="AQ8" s="3"/>
      <c r="AR8" s="3"/>
      <c r="AS8" s="3"/>
      <c r="AT8" s="3"/>
      <c r="AU8" s="3"/>
      <c r="AV8" s="3"/>
    </row>
    <row r="9" spans="1:48" ht="18.75" customHeight="1" x14ac:dyDescent="0.2">
      <c r="A9" s="82" t="s">
        <v>6</v>
      </c>
      <c r="B9" s="83"/>
      <c r="C9" s="83"/>
      <c r="D9" s="83"/>
      <c r="E9" s="83"/>
      <c r="F9" s="84"/>
      <c r="G9" s="9"/>
      <c r="H9" s="77"/>
      <c r="I9" s="78"/>
      <c r="J9" s="78"/>
      <c r="K9" s="78"/>
      <c r="L9" s="78"/>
      <c r="M9" s="78"/>
      <c r="N9" s="78"/>
      <c r="O9" s="78"/>
      <c r="P9" s="78"/>
      <c r="Q9" s="78"/>
      <c r="R9" s="78"/>
      <c r="S9" s="92"/>
      <c r="T9" s="92"/>
      <c r="U9" s="92"/>
      <c r="V9" s="92"/>
      <c r="W9" s="92"/>
      <c r="X9" s="92"/>
      <c r="Y9" s="92"/>
      <c r="Z9" s="90" t="str">
        <f t="shared" ref="Z9:Z17" si="0">IF(S9="","",430000)</f>
        <v/>
      </c>
      <c r="AA9" s="90"/>
      <c r="AB9" s="90"/>
      <c r="AC9" s="90"/>
      <c r="AD9" s="90"/>
      <c r="AE9" s="90"/>
      <c r="AF9" s="90"/>
      <c r="AG9" s="90" t="str">
        <f t="shared" ref="AG9:AG17" si="1">IF(H9="","",IF(AND(S9&lt;430000),0,S9-Z9))</f>
        <v/>
      </c>
      <c r="AH9" s="90"/>
      <c r="AI9" s="90"/>
      <c r="AJ9" s="90"/>
      <c r="AK9" s="90"/>
      <c r="AL9" s="90"/>
      <c r="AM9" s="91"/>
      <c r="AN9" s="3"/>
      <c r="AO9" s="3"/>
      <c r="AP9" s="3"/>
      <c r="AQ9" s="3"/>
      <c r="AR9" s="3"/>
      <c r="AS9" s="3"/>
      <c r="AT9" s="3"/>
      <c r="AU9" s="3"/>
      <c r="AV9" s="3"/>
    </row>
    <row r="10" spans="1:48" ht="18.75" customHeight="1" x14ac:dyDescent="0.2">
      <c r="A10" s="82" t="s">
        <v>7</v>
      </c>
      <c r="B10" s="83"/>
      <c r="C10" s="83"/>
      <c r="D10" s="83"/>
      <c r="E10" s="83"/>
      <c r="F10" s="84"/>
      <c r="G10" s="9"/>
      <c r="H10" s="77"/>
      <c r="I10" s="78"/>
      <c r="J10" s="78"/>
      <c r="K10" s="78"/>
      <c r="L10" s="78"/>
      <c r="M10" s="78"/>
      <c r="N10" s="78"/>
      <c r="O10" s="78"/>
      <c r="P10" s="78"/>
      <c r="Q10" s="78"/>
      <c r="R10" s="78"/>
      <c r="S10" s="92"/>
      <c r="T10" s="92"/>
      <c r="U10" s="92"/>
      <c r="V10" s="92"/>
      <c r="W10" s="92"/>
      <c r="X10" s="92"/>
      <c r="Y10" s="92"/>
      <c r="Z10" s="90" t="str">
        <f t="shared" si="0"/>
        <v/>
      </c>
      <c r="AA10" s="90"/>
      <c r="AB10" s="90"/>
      <c r="AC10" s="90"/>
      <c r="AD10" s="90"/>
      <c r="AE10" s="90"/>
      <c r="AF10" s="90"/>
      <c r="AG10" s="90" t="str">
        <f t="shared" si="1"/>
        <v/>
      </c>
      <c r="AH10" s="90"/>
      <c r="AI10" s="90"/>
      <c r="AJ10" s="90"/>
      <c r="AK10" s="90"/>
      <c r="AL10" s="90"/>
      <c r="AM10" s="91"/>
      <c r="AN10" s="3"/>
      <c r="AO10" s="3"/>
      <c r="AP10" s="3"/>
      <c r="AQ10" s="3"/>
      <c r="AR10" s="3"/>
      <c r="AS10" s="3"/>
      <c r="AT10" s="3"/>
      <c r="AU10" s="3"/>
      <c r="AV10" s="3"/>
    </row>
    <row r="11" spans="1:48" ht="18.75" customHeight="1" x14ac:dyDescent="0.2">
      <c r="A11" s="82" t="s">
        <v>8</v>
      </c>
      <c r="B11" s="83"/>
      <c r="C11" s="83"/>
      <c r="D11" s="83"/>
      <c r="E11" s="83"/>
      <c r="F11" s="84"/>
      <c r="G11" s="9"/>
      <c r="H11" s="77"/>
      <c r="I11" s="78"/>
      <c r="J11" s="78"/>
      <c r="K11" s="78"/>
      <c r="L11" s="78"/>
      <c r="M11" s="78"/>
      <c r="N11" s="78"/>
      <c r="O11" s="78"/>
      <c r="P11" s="78"/>
      <c r="Q11" s="78"/>
      <c r="R11" s="78"/>
      <c r="S11" s="92"/>
      <c r="T11" s="92"/>
      <c r="U11" s="92"/>
      <c r="V11" s="92"/>
      <c r="W11" s="92"/>
      <c r="X11" s="92"/>
      <c r="Y11" s="92"/>
      <c r="Z11" s="90" t="str">
        <f t="shared" si="0"/>
        <v/>
      </c>
      <c r="AA11" s="90"/>
      <c r="AB11" s="90"/>
      <c r="AC11" s="90"/>
      <c r="AD11" s="90"/>
      <c r="AE11" s="90"/>
      <c r="AF11" s="90"/>
      <c r="AG11" s="90" t="str">
        <f t="shared" si="1"/>
        <v/>
      </c>
      <c r="AH11" s="90"/>
      <c r="AI11" s="90"/>
      <c r="AJ11" s="90"/>
      <c r="AK11" s="90"/>
      <c r="AL11" s="90"/>
      <c r="AM11" s="91"/>
      <c r="AN11" s="3"/>
      <c r="AO11" s="3"/>
      <c r="AP11" s="3"/>
      <c r="AQ11" s="3"/>
      <c r="AR11" s="3"/>
      <c r="AS11" s="3"/>
      <c r="AT11" s="3"/>
      <c r="AU11" s="3"/>
      <c r="AV11" s="3"/>
    </row>
    <row r="12" spans="1:48" ht="18.75" customHeight="1" x14ac:dyDescent="0.2">
      <c r="A12" s="82" t="s">
        <v>9</v>
      </c>
      <c r="B12" s="83"/>
      <c r="C12" s="83"/>
      <c r="D12" s="83"/>
      <c r="E12" s="83"/>
      <c r="F12" s="84"/>
      <c r="G12" s="9"/>
      <c r="H12" s="77"/>
      <c r="I12" s="78"/>
      <c r="J12" s="78"/>
      <c r="K12" s="78"/>
      <c r="L12" s="78"/>
      <c r="M12" s="78"/>
      <c r="N12" s="78"/>
      <c r="O12" s="78"/>
      <c r="P12" s="78"/>
      <c r="Q12" s="78"/>
      <c r="R12" s="78"/>
      <c r="S12" s="92"/>
      <c r="T12" s="92"/>
      <c r="U12" s="92"/>
      <c r="V12" s="92"/>
      <c r="W12" s="92"/>
      <c r="X12" s="92"/>
      <c r="Y12" s="92"/>
      <c r="Z12" s="90" t="str">
        <f t="shared" si="0"/>
        <v/>
      </c>
      <c r="AA12" s="90"/>
      <c r="AB12" s="90"/>
      <c r="AC12" s="90"/>
      <c r="AD12" s="90"/>
      <c r="AE12" s="90"/>
      <c r="AF12" s="90"/>
      <c r="AG12" s="90" t="str">
        <f t="shared" si="1"/>
        <v/>
      </c>
      <c r="AH12" s="90"/>
      <c r="AI12" s="90"/>
      <c r="AJ12" s="90"/>
      <c r="AK12" s="90"/>
      <c r="AL12" s="90"/>
      <c r="AM12" s="91"/>
      <c r="AN12" s="3"/>
      <c r="AO12" s="3"/>
      <c r="AP12" s="3"/>
      <c r="AQ12" s="3"/>
      <c r="AR12" s="3"/>
      <c r="AS12" s="3"/>
      <c r="AT12" s="3"/>
      <c r="AU12" s="3"/>
      <c r="AV12" s="3"/>
    </row>
    <row r="13" spans="1:48" ht="18.75" customHeight="1" x14ac:dyDescent="0.2">
      <c r="A13" s="82" t="s">
        <v>10</v>
      </c>
      <c r="B13" s="83"/>
      <c r="C13" s="83"/>
      <c r="D13" s="83"/>
      <c r="E13" s="83"/>
      <c r="F13" s="84"/>
      <c r="G13" s="9"/>
      <c r="H13" s="77"/>
      <c r="I13" s="78"/>
      <c r="J13" s="78"/>
      <c r="K13" s="78"/>
      <c r="L13" s="78"/>
      <c r="M13" s="78"/>
      <c r="N13" s="78"/>
      <c r="O13" s="78"/>
      <c r="P13" s="78"/>
      <c r="Q13" s="78"/>
      <c r="R13" s="78"/>
      <c r="S13" s="92"/>
      <c r="T13" s="92"/>
      <c r="U13" s="92"/>
      <c r="V13" s="92"/>
      <c r="W13" s="92"/>
      <c r="X13" s="92"/>
      <c r="Y13" s="92"/>
      <c r="Z13" s="90" t="str">
        <f t="shared" si="0"/>
        <v/>
      </c>
      <c r="AA13" s="90"/>
      <c r="AB13" s="90"/>
      <c r="AC13" s="90"/>
      <c r="AD13" s="90"/>
      <c r="AE13" s="90"/>
      <c r="AF13" s="90"/>
      <c r="AG13" s="90" t="str">
        <f t="shared" si="1"/>
        <v/>
      </c>
      <c r="AH13" s="90"/>
      <c r="AI13" s="90"/>
      <c r="AJ13" s="90"/>
      <c r="AK13" s="90"/>
      <c r="AL13" s="90"/>
      <c r="AM13" s="91"/>
      <c r="AN13" s="3"/>
      <c r="AO13" s="3"/>
      <c r="AP13" s="3"/>
      <c r="AQ13" s="3"/>
      <c r="AR13" s="3"/>
      <c r="AS13" s="3"/>
      <c r="AT13" s="3"/>
      <c r="AU13" s="3"/>
      <c r="AV13" s="3"/>
    </row>
    <row r="14" spans="1:48" ht="18.75" customHeight="1" x14ac:dyDescent="0.2">
      <c r="A14" s="82" t="s">
        <v>11</v>
      </c>
      <c r="B14" s="83"/>
      <c r="C14" s="83"/>
      <c r="D14" s="83"/>
      <c r="E14" s="83"/>
      <c r="F14" s="84"/>
      <c r="G14" s="9"/>
      <c r="H14" s="77"/>
      <c r="I14" s="78"/>
      <c r="J14" s="78"/>
      <c r="K14" s="78"/>
      <c r="L14" s="78"/>
      <c r="M14" s="78"/>
      <c r="N14" s="78"/>
      <c r="O14" s="78"/>
      <c r="P14" s="78"/>
      <c r="Q14" s="78"/>
      <c r="R14" s="78"/>
      <c r="S14" s="92"/>
      <c r="T14" s="92"/>
      <c r="U14" s="92"/>
      <c r="V14" s="92"/>
      <c r="W14" s="92"/>
      <c r="X14" s="92"/>
      <c r="Y14" s="92"/>
      <c r="Z14" s="90" t="str">
        <f t="shared" si="0"/>
        <v/>
      </c>
      <c r="AA14" s="90"/>
      <c r="AB14" s="90"/>
      <c r="AC14" s="90"/>
      <c r="AD14" s="90"/>
      <c r="AE14" s="90"/>
      <c r="AF14" s="90"/>
      <c r="AG14" s="90" t="str">
        <f t="shared" si="1"/>
        <v/>
      </c>
      <c r="AH14" s="90"/>
      <c r="AI14" s="90"/>
      <c r="AJ14" s="90"/>
      <c r="AK14" s="90"/>
      <c r="AL14" s="90"/>
      <c r="AM14" s="91"/>
      <c r="AN14" s="3"/>
      <c r="AO14" s="3"/>
      <c r="AP14" s="3"/>
      <c r="AQ14" s="3"/>
      <c r="AR14" s="3"/>
      <c r="AS14" s="3"/>
      <c r="AT14" s="3"/>
      <c r="AU14" s="3"/>
      <c r="AV14" s="3"/>
    </row>
    <row r="15" spans="1:48" ht="18.75" customHeight="1" x14ac:dyDescent="0.2">
      <c r="A15" s="82" t="s">
        <v>12</v>
      </c>
      <c r="B15" s="83"/>
      <c r="C15" s="83"/>
      <c r="D15" s="83"/>
      <c r="E15" s="83"/>
      <c r="F15" s="84"/>
      <c r="G15" s="9"/>
      <c r="H15" s="77"/>
      <c r="I15" s="78"/>
      <c r="J15" s="78"/>
      <c r="K15" s="78"/>
      <c r="L15" s="78"/>
      <c r="M15" s="78"/>
      <c r="N15" s="78"/>
      <c r="O15" s="78"/>
      <c r="P15" s="78"/>
      <c r="Q15" s="78"/>
      <c r="R15" s="78"/>
      <c r="S15" s="92"/>
      <c r="T15" s="92"/>
      <c r="U15" s="92"/>
      <c r="V15" s="92"/>
      <c r="W15" s="92"/>
      <c r="X15" s="92"/>
      <c r="Y15" s="92"/>
      <c r="Z15" s="90" t="str">
        <f t="shared" si="0"/>
        <v/>
      </c>
      <c r="AA15" s="90"/>
      <c r="AB15" s="90"/>
      <c r="AC15" s="90"/>
      <c r="AD15" s="90"/>
      <c r="AE15" s="90"/>
      <c r="AF15" s="90"/>
      <c r="AG15" s="90" t="str">
        <f t="shared" si="1"/>
        <v/>
      </c>
      <c r="AH15" s="90"/>
      <c r="AI15" s="90"/>
      <c r="AJ15" s="90"/>
      <c r="AK15" s="90"/>
      <c r="AL15" s="90"/>
      <c r="AM15" s="91"/>
      <c r="AN15" s="3"/>
      <c r="AO15" s="3"/>
      <c r="AP15" s="3"/>
      <c r="AQ15" s="3"/>
      <c r="AR15" s="3"/>
      <c r="AS15" s="3"/>
      <c r="AT15" s="3"/>
      <c r="AU15" s="3"/>
      <c r="AV15" s="3"/>
    </row>
    <row r="16" spans="1:48" ht="18.75" customHeight="1" x14ac:dyDescent="0.2">
      <c r="A16" s="82" t="s">
        <v>13</v>
      </c>
      <c r="B16" s="83"/>
      <c r="C16" s="83"/>
      <c r="D16" s="83"/>
      <c r="E16" s="83"/>
      <c r="F16" s="84"/>
      <c r="G16" s="9"/>
      <c r="H16" s="77"/>
      <c r="I16" s="78"/>
      <c r="J16" s="78"/>
      <c r="K16" s="78"/>
      <c r="L16" s="78"/>
      <c r="M16" s="78"/>
      <c r="N16" s="78"/>
      <c r="O16" s="78"/>
      <c r="P16" s="78"/>
      <c r="Q16" s="78"/>
      <c r="R16" s="78"/>
      <c r="S16" s="92"/>
      <c r="T16" s="92"/>
      <c r="U16" s="92"/>
      <c r="V16" s="92"/>
      <c r="W16" s="92"/>
      <c r="X16" s="92"/>
      <c r="Y16" s="92"/>
      <c r="Z16" s="90" t="str">
        <f t="shared" si="0"/>
        <v/>
      </c>
      <c r="AA16" s="90"/>
      <c r="AB16" s="90"/>
      <c r="AC16" s="90"/>
      <c r="AD16" s="90"/>
      <c r="AE16" s="90"/>
      <c r="AF16" s="90"/>
      <c r="AG16" s="90" t="str">
        <f t="shared" si="1"/>
        <v/>
      </c>
      <c r="AH16" s="90"/>
      <c r="AI16" s="90"/>
      <c r="AJ16" s="90"/>
      <c r="AK16" s="90"/>
      <c r="AL16" s="90"/>
      <c r="AM16" s="91"/>
      <c r="AN16" s="3"/>
      <c r="AO16" s="3"/>
      <c r="AP16" s="3"/>
      <c r="AQ16" s="3"/>
      <c r="AR16" s="3"/>
      <c r="AS16" s="3"/>
      <c r="AT16" s="3"/>
      <c r="AU16" s="3"/>
      <c r="AV16" s="3"/>
    </row>
    <row r="17" spans="1:51" ht="18.75" customHeight="1" thickBot="1" x14ac:dyDescent="0.25">
      <c r="A17" s="82" t="s">
        <v>14</v>
      </c>
      <c r="B17" s="83"/>
      <c r="C17" s="83"/>
      <c r="D17" s="83"/>
      <c r="E17" s="83"/>
      <c r="F17" s="84"/>
      <c r="G17" s="10"/>
      <c r="H17" s="88"/>
      <c r="I17" s="87"/>
      <c r="J17" s="87"/>
      <c r="K17" s="87"/>
      <c r="L17" s="87"/>
      <c r="M17" s="87"/>
      <c r="N17" s="87"/>
      <c r="O17" s="87"/>
      <c r="P17" s="87"/>
      <c r="Q17" s="87"/>
      <c r="R17" s="87"/>
      <c r="S17" s="93"/>
      <c r="T17" s="93"/>
      <c r="U17" s="93"/>
      <c r="V17" s="93"/>
      <c r="W17" s="93"/>
      <c r="X17" s="93"/>
      <c r="Y17" s="93"/>
      <c r="Z17" s="90" t="str">
        <f t="shared" si="0"/>
        <v/>
      </c>
      <c r="AA17" s="90"/>
      <c r="AB17" s="90"/>
      <c r="AC17" s="90"/>
      <c r="AD17" s="90"/>
      <c r="AE17" s="90"/>
      <c r="AF17" s="90"/>
      <c r="AG17" s="90" t="str">
        <f t="shared" si="1"/>
        <v/>
      </c>
      <c r="AH17" s="90"/>
      <c r="AI17" s="90"/>
      <c r="AJ17" s="90"/>
      <c r="AK17" s="90"/>
      <c r="AL17" s="90"/>
      <c r="AM17" s="91"/>
      <c r="AN17" s="3"/>
      <c r="AO17" s="3"/>
      <c r="AP17" s="3"/>
      <c r="AQ17" s="3"/>
      <c r="AR17" s="3"/>
      <c r="AS17" s="3"/>
      <c r="AT17" s="3"/>
      <c r="AU17" s="3"/>
      <c r="AV17" s="3"/>
    </row>
    <row r="18" spans="1:51" ht="18.75" customHeight="1" thickBot="1" x14ac:dyDescent="0.25">
      <c r="A18" s="104" t="s">
        <v>15</v>
      </c>
      <c r="B18" s="105"/>
      <c r="C18" s="105"/>
      <c r="D18" s="105"/>
      <c r="E18" s="105"/>
      <c r="F18" s="105"/>
      <c r="G18" s="105"/>
      <c r="H18" s="105"/>
      <c r="I18" s="105"/>
      <c r="J18" s="105"/>
      <c r="K18" s="105"/>
      <c r="L18" s="105"/>
      <c r="M18" s="105"/>
      <c r="N18" s="105"/>
      <c r="O18" s="105"/>
      <c r="P18" s="105"/>
      <c r="Q18" s="105"/>
      <c r="R18" s="106"/>
      <c r="S18" s="94">
        <f>SUM(S8:Y17)</f>
        <v>0</v>
      </c>
      <c r="T18" s="95"/>
      <c r="U18" s="95"/>
      <c r="V18" s="95"/>
      <c r="W18" s="95"/>
      <c r="X18" s="95"/>
      <c r="Y18" s="95"/>
      <c r="Z18" s="95">
        <f t="shared" ref="Z18" si="2">SUM(Z8:AF17)</f>
        <v>0</v>
      </c>
      <c r="AA18" s="95"/>
      <c r="AB18" s="95"/>
      <c r="AC18" s="95"/>
      <c r="AD18" s="95"/>
      <c r="AE18" s="95"/>
      <c r="AF18" s="95"/>
      <c r="AG18" s="95">
        <f t="shared" ref="AG18" si="3">SUM(AG8:AM17)</f>
        <v>0</v>
      </c>
      <c r="AH18" s="95"/>
      <c r="AI18" s="95"/>
      <c r="AJ18" s="95"/>
      <c r="AK18" s="95"/>
      <c r="AL18" s="95"/>
      <c r="AM18" s="95"/>
      <c r="AN18" s="3"/>
      <c r="AO18" s="3"/>
      <c r="AP18" s="3"/>
      <c r="AQ18" s="3"/>
      <c r="AR18" s="3"/>
      <c r="AS18" s="3"/>
      <c r="AT18" s="3"/>
      <c r="AU18" s="3"/>
      <c r="AV18" s="3"/>
    </row>
    <row r="19" spans="1:51" ht="18.75" customHeight="1" x14ac:dyDescent="0.2">
      <c r="A19" s="97" t="s">
        <v>21</v>
      </c>
      <c r="B19" s="97"/>
      <c r="C19" s="97"/>
      <c r="D19" s="97"/>
      <c r="E19" s="97"/>
      <c r="F19" s="97"/>
      <c r="G19" s="11"/>
      <c r="H19" s="98">
        <f>COUNTIF(G41:G50,"&gt;=1")</f>
        <v>0</v>
      </c>
      <c r="I19" s="98"/>
      <c r="J19" s="98"/>
      <c r="K19" s="98"/>
      <c r="L19" s="98"/>
      <c r="M19" s="98"/>
      <c r="N19" s="98"/>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row>
    <row r="20" spans="1:51" ht="18.75"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51" ht="18.75" customHeight="1" x14ac:dyDescent="0.2">
      <c r="A21" s="3" t="s">
        <v>20</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51" ht="18.7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row>
    <row r="23" spans="1:51" ht="18.75" customHeight="1" thickBo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row>
    <row r="24" spans="1:51" ht="18.75" customHeight="1" x14ac:dyDescent="0.2">
      <c r="A24" s="3"/>
      <c r="B24" s="3"/>
      <c r="C24" s="3"/>
      <c r="D24" s="3"/>
      <c r="E24" s="3"/>
      <c r="F24" s="4"/>
      <c r="G24" s="4"/>
      <c r="H24" s="4"/>
      <c r="I24" s="4"/>
      <c r="J24" s="4"/>
      <c r="K24" s="4"/>
      <c r="L24" s="4"/>
      <c r="M24" s="4"/>
      <c r="N24" s="4"/>
      <c r="O24" s="4"/>
      <c r="P24" s="5"/>
      <c r="Q24" s="107" t="s">
        <v>22</v>
      </c>
      <c r="R24" s="108"/>
      <c r="S24" s="108"/>
      <c r="T24" s="108"/>
      <c r="U24" s="109"/>
      <c r="V24" s="3"/>
      <c r="W24" s="3"/>
      <c r="X24" s="3"/>
      <c r="Y24" s="3"/>
      <c r="Z24" s="3"/>
      <c r="AA24" s="3"/>
      <c r="AB24" s="3"/>
      <c r="AC24" s="3" t="s">
        <v>26</v>
      </c>
      <c r="AD24" s="3"/>
      <c r="AE24" s="3"/>
      <c r="AF24" s="3"/>
      <c r="AG24" s="3"/>
      <c r="AH24" s="3"/>
      <c r="AI24" s="3"/>
      <c r="AJ24" s="3"/>
      <c r="AK24" s="3"/>
      <c r="AL24" s="3"/>
      <c r="AM24" s="3"/>
      <c r="AN24" s="3"/>
      <c r="AO24" s="3"/>
      <c r="AP24" s="3"/>
      <c r="AQ24" s="3"/>
      <c r="AR24" s="3"/>
      <c r="AS24" s="3"/>
      <c r="AT24" s="3"/>
      <c r="AU24" s="3"/>
      <c r="AV24" s="3"/>
    </row>
    <row r="25" spans="1:51" ht="18.75" customHeight="1" x14ac:dyDescent="0.2">
      <c r="A25" s="99" t="s">
        <v>23</v>
      </c>
      <c r="B25" s="99"/>
      <c r="C25" s="99"/>
      <c r="D25" s="99"/>
      <c r="E25" s="99"/>
      <c r="F25" s="100" t="s">
        <v>31</v>
      </c>
      <c r="G25" s="100"/>
      <c r="H25" s="100"/>
      <c r="I25" s="100"/>
      <c r="J25" s="100"/>
      <c r="K25" s="100"/>
      <c r="L25" s="131">
        <f>VLOOKUP(AB2,【参考】小城市国保税率!$A$3:$P$21,2,FALSE)</f>
        <v>0.104</v>
      </c>
      <c r="M25" s="132"/>
      <c r="N25" s="132"/>
      <c r="O25" s="132"/>
      <c r="P25" s="133"/>
      <c r="Q25" s="122"/>
      <c r="R25" s="123"/>
      <c r="S25" s="123"/>
      <c r="T25" s="123"/>
      <c r="U25" s="124"/>
      <c r="V25" s="3"/>
      <c r="W25" s="3"/>
      <c r="X25" s="3"/>
      <c r="Y25" s="3"/>
      <c r="Z25" s="3"/>
      <c r="AA25" s="3"/>
      <c r="AB25" s="3"/>
      <c r="AC25" s="110" t="s">
        <v>27</v>
      </c>
      <c r="AD25" s="110"/>
      <c r="AE25" s="110"/>
      <c r="AF25" s="110"/>
      <c r="AG25" s="110"/>
      <c r="AH25" s="110" t="s">
        <v>28</v>
      </c>
      <c r="AI25" s="110"/>
      <c r="AJ25" s="110"/>
      <c r="AK25" s="110"/>
      <c r="AL25" s="110"/>
      <c r="AM25" s="110" t="s">
        <v>29</v>
      </c>
      <c r="AN25" s="110"/>
      <c r="AO25" s="110"/>
      <c r="AP25" s="110"/>
      <c r="AQ25" s="110"/>
      <c r="AR25" s="3"/>
      <c r="AS25" s="3"/>
      <c r="AT25" s="3"/>
      <c r="AU25" s="3"/>
      <c r="AV25" s="3"/>
    </row>
    <row r="26" spans="1:51" ht="18.75" customHeight="1" x14ac:dyDescent="0.2">
      <c r="A26" s="99"/>
      <c r="B26" s="99"/>
      <c r="C26" s="99"/>
      <c r="D26" s="99"/>
      <c r="E26" s="99"/>
      <c r="F26" s="101" t="s">
        <v>32</v>
      </c>
      <c r="G26" s="101"/>
      <c r="H26" s="101"/>
      <c r="I26" s="101"/>
      <c r="J26" s="101"/>
      <c r="K26" s="101"/>
      <c r="L26" s="118">
        <f>VLOOKUP(AB2,【参考】小城市国保税率!$A$3:$P$21,3,FALSE)</f>
        <v>29000</v>
      </c>
      <c r="M26" s="119"/>
      <c r="N26" s="119"/>
      <c r="O26" s="119"/>
      <c r="P26" s="120"/>
      <c r="Q26" s="125">
        <f>IF($AC$29=$AC$25,L26*0.7,IF($AC$29=AH25,L26*0.5,IF(AC29=AM25,L26*0.2,0)))</f>
        <v>20300</v>
      </c>
      <c r="R26" s="119"/>
      <c r="S26" s="119"/>
      <c r="T26" s="119"/>
      <c r="U26" s="126"/>
      <c r="V26" s="3"/>
      <c r="W26" s="3"/>
      <c r="X26" s="3"/>
      <c r="Y26" s="3"/>
      <c r="Z26" s="3"/>
      <c r="AA26" s="3"/>
      <c r="AB26" s="3"/>
      <c r="AC26" s="111">
        <v>430000</v>
      </c>
      <c r="AD26" s="111"/>
      <c r="AE26" s="111"/>
      <c r="AF26" s="111"/>
      <c r="AG26" s="111"/>
      <c r="AH26" s="111">
        <f>430000+(H19*AY27)</f>
        <v>430000</v>
      </c>
      <c r="AI26" s="111"/>
      <c r="AJ26" s="111"/>
      <c r="AK26" s="111"/>
      <c r="AL26" s="111"/>
      <c r="AM26" s="134">
        <f>430000+(H19*AY28)</f>
        <v>430000</v>
      </c>
      <c r="AN26" s="134"/>
      <c r="AO26" s="134"/>
      <c r="AP26" s="134"/>
      <c r="AQ26" s="134"/>
      <c r="AR26" s="3"/>
      <c r="AS26" s="3"/>
      <c r="AT26" s="3"/>
      <c r="AU26" s="3"/>
      <c r="AV26" s="3"/>
      <c r="AX26" t="s">
        <v>71</v>
      </c>
      <c r="AY26" s="27">
        <v>0</v>
      </c>
    </row>
    <row r="27" spans="1:51" ht="18.75" customHeight="1" x14ac:dyDescent="0.2">
      <c r="A27" s="99"/>
      <c r="B27" s="99"/>
      <c r="C27" s="99"/>
      <c r="D27" s="99"/>
      <c r="E27" s="99"/>
      <c r="F27" s="102" t="s">
        <v>33</v>
      </c>
      <c r="G27" s="102"/>
      <c r="H27" s="102"/>
      <c r="I27" s="102"/>
      <c r="J27" s="102"/>
      <c r="K27" s="102"/>
      <c r="L27" s="112">
        <f>VLOOKUP(AB2,【参考】小城市国保税率!$A$3:$P$21,4,FALSE)</f>
        <v>35000</v>
      </c>
      <c r="M27" s="113"/>
      <c r="N27" s="113"/>
      <c r="O27" s="113"/>
      <c r="P27" s="114"/>
      <c r="Q27" s="127">
        <f>IF($AC$29=$AC$25,L27*0.7,IF($AC$29=AH25,L27*0.5,IF(AC29=AM25,L27*0.2,0)))</f>
        <v>24500</v>
      </c>
      <c r="R27" s="113"/>
      <c r="S27" s="113"/>
      <c r="T27" s="113"/>
      <c r="U27" s="121"/>
      <c r="V27" s="3"/>
      <c r="W27" s="3"/>
      <c r="X27" s="3"/>
      <c r="Y27" s="3"/>
      <c r="Z27" s="3"/>
      <c r="AA27" s="3"/>
      <c r="AB27" s="3"/>
      <c r="AC27" s="3"/>
      <c r="AD27" s="3"/>
      <c r="AE27" s="3"/>
      <c r="AF27" s="3" t="s">
        <v>30</v>
      </c>
      <c r="AG27" s="3"/>
      <c r="AH27" s="3"/>
      <c r="AI27" s="3"/>
      <c r="AJ27" s="3"/>
      <c r="AK27" s="3" t="s">
        <v>30</v>
      </c>
      <c r="AL27" s="3"/>
      <c r="AM27" s="3"/>
      <c r="AN27" s="3"/>
      <c r="AO27" s="3"/>
      <c r="AP27" s="3" t="s">
        <v>30</v>
      </c>
      <c r="AQ27" s="3"/>
      <c r="AR27" s="3"/>
      <c r="AS27" s="3"/>
      <c r="AT27" s="3"/>
      <c r="AU27" s="3"/>
      <c r="AV27" s="3"/>
      <c r="AX27" t="s">
        <v>72</v>
      </c>
      <c r="AY27" s="27">
        <f>VLOOKUP(AB2,【参考】小城市国保税率!$A$3:$P$21,15,FALSE)</f>
        <v>285000</v>
      </c>
    </row>
    <row r="28" spans="1:51" ht="18.75" customHeight="1" x14ac:dyDescent="0.2">
      <c r="A28" s="99" t="s">
        <v>24</v>
      </c>
      <c r="B28" s="99"/>
      <c r="C28" s="99"/>
      <c r="D28" s="99"/>
      <c r="E28" s="99"/>
      <c r="F28" s="103" t="s">
        <v>31</v>
      </c>
      <c r="G28" s="103"/>
      <c r="H28" s="103"/>
      <c r="I28" s="103"/>
      <c r="J28" s="103"/>
      <c r="K28" s="103"/>
      <c r="L28" s="115">
        <f>VLOOKUP(AB2,【参考】小城市国保税率!$A$3:$P$21,5,FALSE)</f>
        <v>2.8000000000000001E-2</v>
      </c>
      <c r="M28" s="116"/>
      <c r="N28" s="116"/>
      <c r="O28" s="116"/>
      <c r="P28" s="117"/>
      <c r="Q28" s="128"/>
      <c r="R28" s="129"/>
      <c r="S28" s="129"/>
      <c r="T28" s="129"/>
      <c r="U28" s="130"/>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X28" t="s">
        <v>73</v>
      </c>
      <c r="AY28" s="27">
        <f>VLOOKUP(AB2,【参考】小城市国保税率!$A$3:$P$21,16,FALSE)</f>
        <v>520000</v>
      </c>
    </row>
    <row r="29" spans="1:51" ht="18.75" customHeight="1" x14ac:dyDescent="0.2">
      <c r="A29" s="99"/>
      <c r="B29" s="99"/>
      <c r="C29" s="99"/>
      <c r="D29" s="99"/>
      <c r="E29" s="99"/>
      <c r="F29" s="101" t="s">
        <v>32</v>
      </c>
      <c r="G29" s="101"/>
      <c r="H29" s="101"/>
      <c r="I29" s="101"/>
      <c r="J29" s="101"/>
      <c r="K29" s="101"/>
      <c r="L29" s="118">
        <f>VLOOKUP(AB2,【参考】小城市国保税率!$A$3:$P$21,6,FALSE)</f>
        <v>7300</v>
      </c>
      <c r="M29" s="119"/>
      <c r="N29" s="119"/>
      <c r="O29" s="119"/>
      <c r="P29" s="120"/>
      <c r="Q29" s="125">
        <f>IF($AC$29=$AC$25,L29*0.7,IF($AC$29=AH25,L29*0.5,IF(AC29=AM25,L29*0.2,0)))</f>
        <v>5110</v>
      </c>
      <c r="R29" s="119"/>
      <c r="S29" s="119"/>
      <c r="T29" s="119"/>
      <c r="U29" s="126"/>
      <c r="V29" s="3"/>
      <c r="W29" s="3"/>
      <c r="X29" s="3"/>
      <c r="Y29" s="3"/>
      <c r="Z29" s="3"/>
      <c r="AA29" s="3"/>
      <c r="AB29" s="3"/>
      <c r="AC29" s="156" t="str">
        <f>IF(AC26&gt;=S18,AC25,IF(AND(AC26&lt;S18,AH26&gt;=S18),AH25,IF(AM26&lt;S18,"",AM25)))</f>
        <v>７割軽減</v>
      </c>
      <c r="AD29" s="156"/>
      <c r="AE29" s="156"/>
      <c r="AF29" s="156"/>
      <c r="AG29" s="156"/>
      <c r="AH29" s="6" t="s">
        <v>39</v>
      </c>
      <c r="AI29" s="6"/>
      <c r="AJ29" s="6"/>
      <c r="AK29" s="6"/>
      <c r="AL29" s="6"/>
      <c r="AM29" s="3"/>
      <c r="AN29" s="3"/>
      <c r="AO29" s="3"/>
      <c r="AP29" s="3"/>
      <c r="AQ29" s="3"/>
      <c r="AR29" s="3"/>
      <c r="AS29" s="3"/>
      <c r="AT29" s="3"/>
      <c r="AU29" s="3"/>
      <c r="AV29" s="3"/>
    </row>
    <row r="30" spans="1:51" ht="18.75" customHeight="1" x14ac:dyDescent="0.2">
      <c r="A30" s="99"/>
      <c r="B30" s="99"/>
      <c r="C30" s="99"/>
      <c r="D30" s="99"/>
      <c r="E30" s="99"/>
      <c r="F30" s="102" t="s">
        <v>33</v>
      </c>
      <c r="G30" s="102"/>
      <c r="H30" s="102"/>
      <c r="I30" s="102"/>
      <c r="J30" s="102"/>
      <c r="K30" s="102"/>
      <c r="L30" s="112">
        <f>VLOOKUP(AB2,【参考】小城市国保税率!$A$3:$P$21,7,FALSE)</f>
        <v>8400</v>
      </c>
      <c r="M30" s="113"/>
      <c r="N30" s="113"/>
      <c r="O30" s="113"/>
      <c r="P30" s="114"/>
      <c r="Q30" s="127">
        <f>IF($AC$29=$AC$25,L30*0.7,IF($AC$29=AH25,L30*0.5,IF(AC29=AM25,L30*0.2,0)))</f>
        <v>5880</v>
      </c>
      <c r="R30" s="113"/>
      <c r="S30" s="113"/>
      <c r="T30" s="113"/>
      <c r="U30" s="121"/>
      <c r="V30" s="3"/>
      <c r="W30" s="3"/>
      <c r="X30" s="3"/>
      <c r="Y30" s="3"/>
      <c r="Z30" s="3"/>
      <c r="AA30" s="16"/>
      <c r="AB30" s="3"/>
      <c r="AC30" s="2" t="s">
        <v>40</v>
      </c>
      <c r="AD30" s="3"/>
      <c r="AE30" s="3"/>
      <c r="AF30" s="3"/>
      <c r="AG30" s="3"/>
      <c r="AH30" s="3"/>
      <c r="AI30" s="3"/>
      <c r="AJ30" s="3"/>
      <c r="AK30" s="3"/>
      <c r="AL30" s="3"/>
      <c r="AM30" s="3"/>
      <c r="AN30" s="3"/>
      <c r="AO30" s="3"/>
      <c r="AP30" s="3"/>
      <c r="AQ30" s="3"/>
      <c r="AR30" s="3"/>
      <c r="AS30" s="3"/>
      <c r="AT30" s="3"/>
      <c r="AU30" s="3"/>
      <c r="AV30" s="3"/>
    </row>
    <row r="31" spans="1:51" ht="18.75" customHeight="1" x14ac:dyDescent="0.2">
      <c r="A31" s="99" t="s">
        <v>25</v>
      </c>
      <c r="B31" s="99"/>
      <c r="C31" s="99"/>
      <c r="D31" s="99"/>
      <c r="E31" s="99"/>
      <c r="F31" s="103" t="s">
        <v>31</v>
      </c>
      <c r="G31" s="103"/>
      <c r="H31" s="103"/>
      <c r="I31" s="103"/>
      <c r="J31" s="103"/>
      <c r="K31" s="103"/>
      <c r="L31" s="115">
        <f>VLOOKUP(AB2,【参考】小城市国保税率!$A$3:$P$21,8,FALSE)</f>
        <v>2.3E-2</v>
      </c>
      <c r="M31" s="116"/>
      <c r="N31" s="116"/>
      <c r="O31" s="116"/>
      <c r="P31" s="117"/>
      <c r="Q31" s="128"/>
      <c r="R31" s="129"/>
      <c r="S31" s="129"/>
      <c r="T31" s="129"/>
      <c r="U31" s="130"/>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51" ht="18.75" customHeight="1" x14ac:dyDescent="0.2">
      <c r="A32" s="99"/>
      <c r="B32" s="99"/>
      <c r="C32" s="99"/>
      <c r="D32" s="99"/>
      <c r="E32" s="99"/>
      <c r="F32" s="101" t="s">
        <v>32</v>
      </c>
      <c r="G32" s="101"/>
      <c r="H32" s="101"/>
      <c r="I32" s="101"/>
      <c r="J32" s="101"/>
      <c r="K32" s="101"/>
      <c r="L32" s="118">
        <f>VLOOKUP(AB2,【参考】小城市国保税率!$A$3:$P$21,9,FALSE)</f>
        <v>7400</v>
      </c>
      <c r="M32" s="119"/>
      <c r="N32" s="119"/>
      <c r="O32" s="119"/>
      <c r="P32" s="120"/>
      <c r="Q32" s="125">
        <f>IF($AC$29=$AC$25,L32*0.7,IF($AC$29=AH25,L32*0.5,IF(AC29=AM25,L32*0.2,0)))</f>
        <v>5180</v>
      </c>
      <c r="R32" s="119"/>
      <c r="S32" s="119"/>
      <c r="T32" s="119"/>
      <c r="U32" s="126"/>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48" ht="18.75" customHeight="1" thickBot="1" x14ac:dyDescent="0.25">
      <c r="A33" s="99"/>
      <c r="B33" s="99"/>
      <c r="C33" s="99"/>
      <c r="D33" s="99"/>
      <c r="E33" s="99"/>
      <c r="F33" s="102" t="s">
        <v>33</v>
      </c>
      <c r="G33" s="102"/>
      <c r="H33" s="102"/>
      <c r="I33" s="102"/>
      <c r="J33" s="102"/>
      <c r="K33" s="102"/>
      <c r="L33" s="113">
        <f>VLOOKUP(AB2,【参考】小城市国保税率!$A$3:$P$21,10,FALSE)</f>
        <v>4200</v>
      </c>
      <c r="M33" s="113"/>
      <c r="N33" s="113"/>
      <c r="O33" s="113"/>
      <c r="P33" s="121"/>
      <c r="Q33" s="136">
        <f>IF($AC$29=$AC$25,L33*0.7,IF($AC$29=AH25,L33*0.5,IF(AC29=AM25,L33*0.2,0)))</f>
        <v>2940</v>
      </c>
      <c r="R33" s="137"/>
      <c r="S33" s="137"/>
      <c r="T33" s="137"/>
      <c r="U33" s="138"/>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2">
      <c r="A37" s="3" t="s">
        <v>34</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2">
      <c r="A39" s="110" t="s">
        <v>4</v>
      </c>
      <c r="B39" s="110"/>
      <c r="C39" s="110"/>
      <c r="D39" s="110"/>
      <c r="E39" s="110"/>
      <c r="F39" s="110"/>
      <c r="G39" s="12"/>
      <c r="H39" s="99" t="s">
        <v>23</v>
      </c>
      <c r="I39" s="99"/>
      <c r="J39" s="99"/>
      <c r="K39" s="99"/>
      <c r="L39" s="99"/>
      <c r="M39" s="99"/>
      <c r="N39" s="99"/>
      <c r="O39" s="99"/>
      <c r="P39" s="99"/>
      <c r="Q39" s="99"/>
      <c r="R39" s="99" t="s">
        <v>24</v>
      </c>
      <c r="S39" s="99"/>
      <c r="T39" s="99"/>
      <c r="U39" s="99"/>
      <c r="V39" s="99"/>
      <c r="W39" s="99"/>
      <c r="X39" s="99"/>
      <c r="Y39" s="99"/>
      <c r="Z39" s="99"/>
      <c r="AA39" s="99"/>
      <c r="AB39" s="99" t="s">
        <v>25</v>
      </c>
      <c r="AC39" s="99"/>
      <c r="AD39" s="99"/>
      <c r="AE39" s="99"/>
      <c r="AF39" s="99"/>
      <c r="AG39" s="99"/>
      <c r="AH39" s="99"/>
      <c r="AI39" s="99"/>
      <c r="AJ39" s="99"/>
      <c r="AK39" s="99"/>
      <c r="AL39" s="3"/>
      <c r="AM39" s="3"/>
      <c r="AN39" s="3"/>
      <c r="AO39" s="3"/>
      <c r="AP39" s="3"/>
      <c r="AQ39" s="3"/>
      <c r="AR39" s="3"/>
      <c r="AS39" s="3"/>
      <c r="AT39" s="3"/>
      <c r="AU39" s="3"/>
      <c r="AV39" s="3"/>
    </row>
    <row r="40" spans="1:48" ht="18.75" customHeight="1" x14ac:dyDescent="0.2">
      <c r="A40" s="110"/>
      <c r="B40" s="110"/>
      <c r="C40" s="110"/>
      <c r="D40" s="110"/>
      <c r="E40" s="110"/>
      <c r="F40" s="110"/>
      <c r="G40" s="12"/>
      <c r="H40" s="110" t="s">
        <v>31</v>
      </c>
      <c r="I40" s="110"/>
      <c r="J40" s="110"/>
      <c r="K40" s="110"/>
      <c r="L40" s="110"/>
      <c r="M40" s="139" t="s">
        <v>32</v>
      </c>
      <c r="N40" s="139"/>
      <c r="O40" s="139"/>
      <c r="P40" s="139"/>
      <c r="Q40" s="139"/>
      <c r="R40" s="110" t="s">
        <v>31</v>
      </c>
      <c r="S40" s="110"/>
      <c r="T40" s="110"/>
      <c r="U40" s="110"/>
      <c r="V40" s="110"/>
      <c r="W40" s="139" t="s">
        <v>32</v>
      </c>
      <c r="X40" s="139"/>
      <c r="Y40" s="139"/>
      <c r="Z40" s="139"/>
      <c r="AA40" s="139"/>
      <c r="AB40" s="149" t="s">
        <v>31</v>
      </c>
      <c r="AC40" s="149"/>
      <c r="AD40" s="149"/>
      <c r="AE40" s="149"/>
      <c r="AF40" s="149"/>
      <c r="AG40" s="139" t="s">
        <v>32</v>
      </c>
      <c r="AH40" s="139"/>
      <c r="AI40" s="139"/>
      <c r="AJ40" s="139"/>
      <c r="AK40" s="139"/>
      <c r="AL40" s="3"/>
      <c r="AM40" s="3"/>
      <c r="AN40" s="3"/>
      <c r="AO40" s="3"/>
      <c r="AP40" s="3"/>
      <c r="AQ40" s="3"/>
      <c r="AR40" s="3"/>
      <c r="AS40" s="3"/>
      <c r="AT40" s="3"/>
      <c r="AU40" s="3"/>
      <c r="AV40" s="3"/>
    </row>
    <row r="41" spans="1:48" ht="18.75" customHeight="1" x14ac:dyDescent="0.2">
      <c r="A41" s="129" t="str">
        <f>IF(H8="","",H8)</f>
        <v/>
      </c>
      <c r="B41" s="129"/>
      <c r="C41" s="129"/>
      <c r="D41" s="129"/>
      <c r="E41" s="129"/>
      <c r="F41" s="129"/>
      <c r="G41" s="13">
        <f>IF(H8="",0,IF(O8&lt;40,1,IF(O8&lt;=65,2,1)))</f>
        <v>0</v>
      </c>
      <c r="H41" s="135" t="str">
        <f>IF(AG8="","",AG8*$L$25)</f>
        <v/>
      </c>
      <c r="I41" s="135"/>
      <c r="J41" s="135"/>
      <c r="K41" s="135"/>
      <c r="L41" s="135"/>
      <c r="M41" s="140" t="str">
        <f>IF(G41&lt;=0,"",$L$26-$Q$26)</f>
        <v/>
      </c>
      <c r="N41" s="140"/>
      <c r="O41" s="140"/>
      <c r="P41" s="140"/>
      <c r="Q41" s="140"/>
      <c r="R41" s="135" t="str">
        <f>IF(AG8="","",AG8*$L$28)</f>
        <v/>
      </c>
      <c r="S41" s="135"/>
      <c r="T41" s="135"/>
      <c r="U41" s="135"/>
      <c r="V41" s="135"/>
      <c r="W41" s="140" t="str">
        <f>IF(G41&lt;=0,"",$L$29-$Q$29)</f>
        <v/>
      </c>
      <c r="X41" s="140"/>
      <c r="Y41" s="140"/>
      <c r="Z41" s="140"/>
      <c r="AA41" s="140"/>
      <c r="AB41" s="135" t="str">
        <f>IF(G41=2,IF(AND(O8&gt;=40,O8&lt;=64),AG8*$L$31,""),"")</f>
        <v/>
      </c>
      <c r="AC41" s="135"/>
      <c r="AD41" s="135"/>
      <c r="AE41" s="135"/>
      <c r="AF41" s="135"/>
      <c r="AG41" s="140" t="str">
        <f>IF(G41=2,IF(AND(O8&gt;=40,O8&lt;=64),$L$32-$Q$32,""),"")</f>
        <v/>
      </c>
      <c r="AH41" s="140"/>
      <c r="AI41" s="140"/>
      <c r="AJ41" s="140"/>
      <c r="AK41" s="140"/>
      <c r="AL41" s="7"/>
      <c r="AM41" s="7"/>
      <c r="AN41" s="7"/>
      <c r="AO41" s="7"/>
      <c r="AP41" s="7"/>
      <c r="AQ41" s="7"/>
      <c r="AR41" s="7"/>
      <c r="AS41" s="7"/>
      <c r="AT41" s="7"/>
      <c r="AU41" s="7"/>
      <c r="AV41" s="3"/>
    </row>
    <row r="42" spans="1:48" ht="18.75" customHeight="1" x14ac:dyDescent="0.2">
      <c r="A42" s="129" t="str">
        <f t="shared" ref="A42:A50" si="4">IF(H9="","",H9)</f>
        <v/>
      </c>
      <c r="B42" s="129"/>
      <c r="C42" s="129"/>
      <c r="D42" s="129"/>
      <c r="E42" s="129"/>
      <c r="F42" s="129"/>
      <c r="G42" s="39">
        <f t="shared" ref="G42:G50" si="5">IF(H9="",0,IF(O9&lt;40,1,IF(O9&lt;=65,2,1)))</f>
        <v>0</v>
      </c>
      <c r="H42" s="135" t="str">
        <f t="shared" ref="H42:H50" si="6">IF(AG9="","",AG9*$L$25)</f>
        <v/>
      </c>
      <c r="I42" s="135"/>
      <c r="J42" s="135"/>
      <c r="K42" s="135"/>
      <c r="L42" s="135"/>
      <c r="M42" s="140" t="str">
        <f t="shared" ref="M42:M50" si="7">IF(G42&lt;=0,"",$L$26-$Q$26)</f>
        <v/>
      </c>
      <c r="N42" s="140"/>
      <c r="O42" s="140"/>
      <c r="P42" s="140"/>
      <c r="Q42" s="140"/>
      <c r="R42" s="135" t="str">
        <f t="shared" ref="R42:R50" si="8">IF(AG9="","",AG9*$L$28)</f>
        <v/>
      </c>
      <c r="S42" s="135"/>
      <c r="T42" s="135"/>
      <c r="U42" s="135"/>
      <c r="V42" s="135"/>
      <c r="W42" s="140" t="str">
        <f t="shared" ref="W42:W50" si="9">IF(G42&lt;=0,"",$L$29-$Q$29)</f>
        <v/>
      </c>
      <c r="X42" s="140"/>
      <c r="Y42" s="140"/>
      <c r="Z42" s="140"/>
      <c r="AA42" s="140"/>
      <c r="AB42" s="135" t="str">
        <f t="shared" ref="AB42:AB50" si="10">IF(G42=2,IF(AND(O9&gt;=40,O9&lt;=64),AG9*$L$31,""),"")</f>
        <v/>
      </c>
      <c r="AC42" s="135"/>
      <c r="AD42" s="135"/>
      <c r="AE42" s="135"/>
      <c r="AF42" s="135"/>
      <c r="AG42" s="140" t="str">
        <f t="shared" ref="AG42:AG50" si="11">IF(G42=2,IF(AND(O9&gt;=40,O9&lt;=64),$L$32-$Q$32,""),"")</f>
        <v/>
      </c>
      <c r="AH42" s="140"/>
      <c r="AI42" s="140"/>
      <c r="AJ42" s="140"/>
      <c r="AK42" s="140"/>
      <c r="AL42" s="7"/>
      <c r="AM42" s="7"/>
      <c r="AN42" s="7"/>
      <c r="AO42" s="7"/>
      <c r="AP42" s="7"/>
      <c r="AQ42" s="7"/>
      <c r="AR42" s="7"/>
      <c r="AS42" s="7"/>
      <c r="AT42" s="7"/>
      <c r="AU42" s="7"/>
      <c r="AV42" s="3"/>
    </row>
    <row r="43" spans="1:48" ht="18.75" customHeight="1" x14ac:dyDescent="0.2">
      <c r="A43" s="129" t="str">
        <f t="shared" si="4"/>
        <v/>
      </c>
      <c r="B43" s="129"/>
      <c r="C43" s="129"/>
      <c r="D43" s="129"/>
      <c r="E43" s="129"/>
      <c r="F43" s="129"/>
      <c r="G43" s="39">
        <f t="shared" si="5"/>
        <v>0</v>
      </c>
      <c r="H43" s="135" t="str">
        <f t="shared" si="6"/>
        <v/>
      </c>
      <c r="I43" s="135"/>
      <c r="J43" s="135"/>
      <c r="K43" s="135"/>
      <c r="L43" s="135"/>
      <c r="M43" s="140" t="str">
        <f t="shared" si="7"/>
        <v/>
      </c>
      <c r="N43" s="140"/>
      <c r="O43" s="140"/>
      <c r="P43" s="140"/>
      <c r="Q43" s="140"/>
      <c r="R43" s="135" t="str">
        <f t="shared" si="8"/>
        <v/>
      </c>
      <c r="S43" s="135"/>
      <c r="T43" s="135"/>
      <c r="U43" s="135"/>
      <c r="V43" s="135"/>
      <c r="W43" s="140" t="str">
        <f t="shared" si="9"/>
        <v/>
      </c>
      <c r="X43" s="140"/>
      <c r="Y43" s="140"/>
      <c r="Z43" s="140"/>
      <c r="AA43" s="140"/>
      <c r="AB43" s="135" t="str">
        <f t="shared" si="10"/>
        <v/>
      </c>
      <c r="AC43" s="135"/>
      <c r="AD43" s="135"/>
      <c r="AE43" s="135"/>
      <c r="AF43" s="135"/>
      <c r="AG43" s="140" t="str">
        <f t="shared" si="11"/>
        <v/>
      </c>
      <c r="AH43" s="140"/>
      <c r="AI43" s="140"/>
      <c r="AJ43" s="140"/>
      <c r="AK43" s="140"/>
      <c r="AL43" s="7"/>
      <c r="AM43" s="7"/>
      <c r="AN43" s="7"/>
      <c r="AO43" s="7"/>
      <c r="AP43" s="7"/>
      <c r="AQ43" s="7"/>
      <c r="AR43" s="7"/>
      <c r="AS43" s="7"/>
      <c r="AT43" s="7"/>
      <c r="AU43" s="7"/>
      <c r="AV43" s="3"/>
    </row>
    <row r="44" spans="1:48" ht="18.75" customHeight="1" x14ac:dyDescent="0.2">
      <c r="A44" s="129" t="str">
        <f t="shared" si="4"/>
        <v/>
      </c>
      <c r="B44" s="129"/>
      <c r="C44" s="129"/>
      <c r="D44" s="129"/>
      <c r="E44" s="129"/>
      <c r="F44" s="129"/>
      <c r="G44" s="39">
        <f t="shared" si="5"/>
        <v>0</v>
      </c>
      <c r="H44" s="135" t="str">
        <f t="shared" si="6"/>
        <v/>
      </c>
      <c r="I44" s="135"/>
      <c r="J44" s="135"/>
      <c r="K44" s="135"/>
      <c r="L44" s="135"/>
      <c r="M44" s="140" t="str">
        <f t="shared" si="7"/>
        <v/>
      </c>
      <c r="N44" s="140"/>
      <c r="O44" s="140"/>
      <c r="P44" s="140"/>
      <c r="Q44" s="140"/>
      <c r="R44" s="135" t="str">
        <f t="shared" si="8"/>
        <v/>
      </c>
      <c r="S44" s="135"/>
      <c r="T44" s="135"/>
      <c r="U44" s="135"/>
      <c r="V44" s="135"/>
      <c r="W44" s="140" t="str">
        <f t="shared" si="9"/>
        <v/>
      </c>
      <c r="X44" s="140"/>
      <c r="Y44" s="140"/>
      <c r="Z44" s="140"/>
      <c r="AA44" s="140"/>
      <c r="AB44" s="135" t="str">
        <f t="shared" si="10"/>
        <v/>
      </c>
      <c r="AC44" s="135"/>
      <c r="AD44" s="135"/>
      <c r="AE44" s="135"/>
      <c r="AF44" s="135"/>
      <c r="AG44" s="140" t="str">
        <f t="shared" si="11"/>
        <v/>
      </c>
      <c r="AH44" s="140"/>
      <c r="AI44" s="140"/>
      <c r="AJ44" s="140"/>
      <c r="AK44" s="140"/>
      <c r="AL44" s="7"/>
      <c r="AM44" s="7"/>
      <c r="AN44" s="7"/>
      <c r="AO44" s="7"/>
      <c r="AP44" s="7"/>
      <c r="AQ44" s="7"/>
      <c r="AR44" s="7"/>
      <c r="AS44" s="7"/>
      <c r="AT44" s="7"/>
      <c r="AU44" s="7"/>
      <c r="AV44" s="3"/>
    </row>
    <row r="45" spans="1:48" ht="18.75" customHeight="1" x14ac:dyDescent="0.2">
      <c r="A45" s="129" t="str">
        <f t="shared" si="4"/>
        <v/>
      </c>
      <c r="B45" s="129"/>
      <c r="C45" s="129"/>
      <c r="D45" s="129"/>
      <c r="E45" s="129"/>
      <c r="F45" s="129"/>
      <c r="G45" s="39">
        <f t="shared" si="5"/>
        <v>0</v>
      </c>
      <c r="H45" s="135" t="str">
        <f t="shared" si="6"/>
        <v/>
      </c>
      <c r="I45" s="135"/>
      <c r="J45" s="135"/>
      <c r="K45" s="135"/>
      <c r="L45" s="135"/>
      <c r="M45" s="140" t="str">
        <f t="shared" si="7"/>
        <v/>
      </c>
      <c r="N45" s="140"/>
      <c r="O45" s="140"/>
      <c r="P45" s="140"/>
      <c r="Q45" s="140"/>
      <c r="R45" s="135" t="str">
        <f t="shared" si="8"/>
        <v/>
      </c>
      <c r="S45" s="135"/>
      <c r="T45" s="135"/>
      <c r="U45" s="135"/>
      <c r="V45" s="135"/>
      <c r="W45" s="140" t="str">
        <f t="shared" si="9"/>
        <v/>
      </c>
      <c r="X45" s="140"/>
      <c r="Y45" s="140"/>
      <c r="Z45" s="140"/>
      <c r="AA45" s="140"/>
      <c r="AB45" s="135" t="str">
        <f t="shared" si="10"/>
        <v/>
      </c>
      <c r="AC45" s="135"/>
      <c r="AD45" s="135"/>
      <c r="AE45" s="135"/>
      <c r="AF45" s="135"/>
      <c r="AG45" s="140" t="str">
        <f t="shared" si="11"/>
        <v/>
      </c>
      <c r="AH45" s="140"/>
      <c r="AI45" s="140"/>
      <c r="AJ45" s="140"/>
      <c r="AK45" s="140"/>
      <c r="AL45" s="7"/>
      <c r="AM45" s="7"/>
      <c r="AN45" s="7"/>
      <c r="AO45" s="7"/>
      <c r="AP45" s="7"/>
      <c r="AQ45" s="7"/>
      <c r="AR45" s="7"/>
      <c r="AS45" s="7"/>
      <c r="AT45" s="7"/>
      <c r="AU45" s="7"/>
      <c r="AV45" s="3"/>
    </row>
    <row r="46" spans="1:48" ht="18.75" customHeight="1" x14ac:dyDescent="0.2">
      <c r="A46" s="129" t="str">
        <f t="shared" si="4"/>
        <v/>
      </c>
      <c r="B46" s="129"/>
      <c r="C46" s="129"/>
      <c r="D46" s="129"/>
      <c r="E46" s="129"/>
      <c r="F46" s="129"/>
      <c r="G46" s="39">
        <f t="shared" si="5"/>
        <v>0</v>
      </c>
      <c r="H46" s="135" t="str">
        <f t="shared" si="6"/>
        <v/>
      </c>
      <c r="I46" s="135"/>
      <c r="J46" s="135"/>
      <c r="K46" s="135"/>
      <c r="L46" s="135"/>
      <c r="M46" s="140" t="str">
        <f t="shared" si="7"/>
        <v/>
      </c>
      <c r="N46" s="140"/>
      <c r="O46" s="140"/>
      <c r="P46" s="140"/>
      <c r="Q46" s="140"/>
      <c r="R46" s="135" t="str">
        <f t="shared" si="8"/>
        <v/>
      </c>
      <c r="S46" s="135"/>
      <c r="T46" s="135"/>
      <c r="U46" s="135"/>
      <c r="V46" s="135"/>
      <c r="W46" s="140" t="str">
        <f t="shared" si="9"/>
        <v/>
      </c>
      <c r="X46" s="140"/>
      <c r="Y46" s="140"/>
      <c r="Z46" s="140"/>
      <c r="AA46" s="140"/>
      <c r="AB46" s="135" t="str">
        <f t="shared" si="10"/>
        <v/>
      </c>
      <c r="AC46" s="135"/>
      <c r="AD46" s="135"/>
      <c r="AE46" s="135"/>
      <c r="AF46" s="135"/>
      <c r="AG46" s="140" t="str">
        <f t="shared" si="11"/>
        <v/>
      </c>
      <c r="AH46" s="140"/>
      <c r="AI46" s="140"/>
      <c r="AJ46" s="140"/>
      <c r="AK46" s="140"/>
      <c r="AL46" s="7"/>
      <c r="AM46" s="7"/>
      <c r="AN46" s="7"/>
      <c r="AO46" s="7"/>
      <c r="AP46" s="7"/>
      <c r="AQ46" s="7"/>
      <c r="AR46" s="7"/>
      <c r="AS46" s="7"/>
      <c r="AT46" s="7"/>
      <c r="AU46" s="7"/>
      <c r="AV46" s="3"/>
    </row>
    <row r="47" spans="1:48" ht="18.75" customHeight="1" x14ac:dyDescent="0.2">
      <c r="A47" s="129" t="str">
        <f t="shared" si="4"/>
        <v/>
      </c>
      <c r="B47" s="129"/>
      <c r="C47" s="129"/>
      <c r="D47" s="129"/>
      <c r="E47" s="129"/>
      <c r="F47" s="129"/>
      <c r="G47" s="39">
        <f t="shared" si="5"/>
        <v>0</v>
      </c>
      <c r="H47" s="135" t="str">
        <f t="shared" si="6"/>
        <v/>
      </c>
      <c r="I47" s="135"/>
      <c r="J47" s="135"/>
      <c r="K47" s="135"/>
      <c r="L47" s="135"/>
      <c r="M47" s="140" t="str">
        <f t="shared" si="7"/>
        <v/>
      </c>
      <c r="N47" s="140"/>
      <c r="O47" s="140"/>
      <c r="P47" s="140"/>
      <c r="Q47" s="140"/>
      <c r="R47" s="135" t="str">
        <f t="shared" si="8"/>
        <v/>
      </c>
      <c r="S47" s="135"/>
      <c r="T47" s="135"/>
      <c r="U47" s="135"/>
      <c r="V47" s="135"/>
      <c r="W47" s="140" t="str">
        <f t="shared" si="9"/>
        <v/>
      </c>
      <c r="X47" s="140"/>
      <c r="Y47" s="140"/>
      <c r="Z47" s="140"/>
      <c r="AA47" s="140"/>
      <c r="AB47" s="135" t="str">
        <f t="shared" si="10"/>
        <v/>
      </c>
      <c r="AC47" s="135"/>
      <c r="AD47" s="135"/>
      <c r="AE47" s="135"/>
      <c r="AF47" s="135"/>
      <c r="AG47" s="140" t="str">
        <f t="shared" si="11"/>
        <v/>
      </c>
      <c r="AH47" s="140"/>
      <c r="AI47" s="140"/>
      <c r="AJ47" s="140"/>
      <c r="AK47" s="140"/>
      <c r="AL47" s="7"/>
      <c r="AM47" s="7"/>
      <c r="AN47" s="7"/>
      <c r="AO47" s="7"/>
      <c r="AP47" s="7"/>
      <c r="AQ47" s="7"/>
      <c r="AR47" s="7"/>
      <c r="AS47" s="7"/>
      <c r="AT47" s="7"/>
      <c r="AU47" s="7"/>
      <c r="AV47" s="3"/>
    </row>
    <row r="48" spans="1:48" ht="18.75" customHeight="1" x14ac:dyDescent="0.2">
      <c r="A48" s="129" t="str">
        <f t="shared" si="4"/>
        <v/>
      </c>
      <c r="B48" s="129"/>
      <c r="C48" s="129"/>
      <c r="D48" s="129"/>
      <c r="E48" s="129"/>
      <c r="F48" s="129"/>
      <c r="G48" s="39">
        <f t="shared" si="5"/>
        <v>0</v>
      </c>
      <c r="H48" s="135" t="str">
        <f t="shared" si="6"/>
        <v/>
      </c>
      <c r="I48" s="135"/>
      <c r="J48" s="135"/>
      <c r="K48" s="135"/>
      <c r="L48" s="135"/>
      <c r="M48" s="140" t="str">
        <f t="shared" si="7"/>
        <v/>
      </c>
      <c r="N48" s="140"/>
      <c r="O48" s="140"/>
      <c r="P48" s="140"/>
      <c r="Q48" s="140"/>
      <c r="R48" s="135" t="str">
        <f t="shared" si="8"/>
        <v/>
      </c>
      <c r="S48" s="135"/>
      <c r="T48" s="135"/>
      <c r="U48" s="135"/>
      <c r="V48" s="135"/>
      <c r="W48" s="140" t="str">
        <f t="shared" si="9"/>
        <v/>
      </c>
      <c r="X48" s="140"/>
      <c r="Y48" s="140"/>
      <c r="Z48" s="140"/>
      <c r="AA48" s="140"/>
      <c r="AB48" s="135" t="str">
        <f t="shared" si="10"/>
        <v/>
      </c>
      <c r="AC48" s="135"/>
      <c r="AD48" s="135"/>
      <c r="AE48" s="135"/>
      <c r="AF48" s="135"/>
      <c r="AG48" s="140" t="str">
        <f t="shared" si="11"/>
        <v/>
      </c>
      <c r="AH48" s="140"/>
      <c r="AI48" s="140"/>
      <c r="AJ48" s="140"/>
      <c r="AK48" s="140"/>
      <c r="AL48" s="7"/>
      <c r="AM48" s="7"/>
      <c r="AN48" s="7"/>
      <c r="AO48" s="7"/>
      <c r="AP48" s="7"/>
      <c r="AQ48" s="7"/>
      <c r="AR48" s="7"/>
      <c r="AS48" s="7"/>
      <c r="AT48" s="7"/>
      <c r="AU48" s="7"/>
      <c r="AV48" s="3"/>
    </row>
    <row r="49" spans="1:48" ht="18.75" customHeight="1" x14ac:dyDescent="0.2">
      <c r="A49" s="129" t="str">
        <f t="shared" si="4"/>
        <v/>
      </c>
      <c r="B49" s="129"/>
      <c r="C49" s="129"/>
      <c r="D49" s="129"/>
      <c r="E49" s="129"/>
      <c r="F49" s="129"/>
      <c r="G49" s="39">
        <f t="shared" si="5"/>
        <v>0</v>
      </c>
      <c r="H49" s="135" t="str">
        <f t="shared" si="6"/>
        <v/>
      </c>
      <c r="I49" s="135"/>
      <c r="J49" s="135"/>
      <c r="K49" s="135"/>
      <c r="L49" s="135"/>
      <c r="M49" s="140" t="str">
        <f t="shared" si="7"/>
        <v/>
      </c>
      <c r="N49" s="140"/>
      <c r="O49" s="140"/>
      <c r="P49" s="140"/>
      <c r="Q49" s="140"/>
      <c r="R49" s="135" t="str">
        <f t="shared" si="8"/>
        <v/>
      </c>
      <c r="S49" s="135"/>
      <c r="T49" s="135"/>
      <c r="U49" s="135"/>
      <c r="V49" s="135"/>
      <c r="W49" s="140" t="str">
        <f t="shared" si="9"/>
        <v/>
      </c>
      <c r="X49" s="140"/>
      <c r="Y49" s="140"/>
      <c r="Z49" s="140"/>
      <c r="AA49" s="140"/>
      <c r="AB49" s="135" t="str">
        <f t="shared" si="10"/>
        <v/>
      </c>
      <c r="AC49" s="135"/>
      <c r="AD49" s="135"/>
      <c r="AE49" s="135"/>
      <c r="AF49" s="135"/>
      <c r="AG49" s="140" t="str">
        <f t="shared" si="11"/>
        <v/>
      </c>
      <c r="AH49" s="140"/>
      <c r="AI49" s="140"/>
      <c r="AJ49" s="140"/>
      <c r="AK49" s="140"/>
      <c r="AL49" s="175" t="s">
        <v>38</v>
      </c>
      <c r="AM49" s="176"/>
      <c r="AN49" s="176"/>
      <c r="AO49" s="176"/>
      <c r="AP49" s="177"/>
      <c r="AQ49" s="163" t="s">
        <v>35</v>
      </c>
      <c r="AR49" s="164"/>
      <c r="AS49" s="164"/>
      <c r="AT49" s="164"/>
      <c r="AU49" s="165"/>
      <c r="AV49" s="3"/>
    </row>
    <row r="50" spans="1:48" ht="18.75" customHeight="1" thickBot="1" x14ac:dyDescent="0.25">
      <c r="A50" s="129" t="str">
        <f t="shared" si="4"/>
        <v/>
      </c>
      <c r="B50" s="129"/>
      <c r="C50" s="129"/>
      <c r="D50" s="129"/>
      <c r="E50" s="129"/>
      <c r="F50" s="129"/>
      <c r="G50" s="39">
        <f t="shared" si="5"/>
        <v>0</v>
      </c>
      <c r="H50" s="135" t="str">
        <f t="shared" si="6"/>
        <v/>
      </c>
      <c r="I50" s="135"/>
      <c r="J50" s="135"/>
      <c r="K50" s="135"/>
      <c r="L50" s="135"/>
      <c r="M50" s="140" t="str">
        <f t="shared" si="7"/>
        <v/>
      </c>
      <c r="N50" s="140"/>
      <c r="O50" s="140"/>
      <c r="P50" s="140"/>
      <c r="Q50" s="140"/>
      <c r="R50" s="135" t="str">
        <f t="shared" si="8"/>
        <v/>
      </c>
      <c r="S50" s="135"/>
      <c r="T50" s="135"/>
      <c r="U50" s="135"/>
      <c r="V50" s="135"/>
      <c r="W50" s="140" t="str">
        <f t="shared" si="9"/>
        <v/>
      </c>
      <c r="X50" s="140"/>
      <c r="Y50" s="140"/>
      <c r="Z50" s="140"/>
      <c r="AA50" s="140"/>
      <c r="AB50" s="135" t="str">
        <f t="shared" si="10"/>
        <v/>
      </c>
      <c r="AC50" s="135"/>
      <c r="AD50" s="135"/>
      <c r="AE50" s="135"/>
      <c r="AF50" s="135"/>
      <c r="AG50" s="140" t="str">
        <f t="shared" si="11"/>
        <v/>
      </c>
      <c r="AH50" s="140"/>
      <c r="AI50" s="140"/>
      <c r="AJ50" s="140"/>
      <c r="AK50" s="140"/>
      <c r="AL50" s="178"/>
      <c r="AM50" s="179"/>
      <c r="AN50" s="179"/>
      <c r="AO50" s="179"/>
      <c r="AP50" s="180"/>
      <c r="AQ50" s="166"/>
      <c r="AR50" s="167"/>
      <c r="AS50" s="167"/>
      <c r="AT50" s="167"/>
      <c r="AU50" s="168"/>
      <c r="AV50" s="3"/>
    </row>
    <row r="51" spans="1:48" ht="18.75" customHeight="1" x14ac:dyDescent="0.2">
      <c r="A51" s="141" t="s">
        <v>36</v>
      </c>
      <c r="B51" s="141"/>
      <c r="C51" s="141"/>
      <c r="D51" s="141"/>
      <c r="E51" s="141"/>
      <c r="F51" s="141"/>
      <c r="G51" s="14">
        <f>MAX(G41:G50)</f>
        <v>0</v>
      </c>
      <c r="H51" s="143">
        <f>IF(G41=0,0,IF(G41&lt;=2,$L$27-$Q$27,0))</f>
        <v>0</v>
      </c>
      <c r="I51" s="144"/>
      <c r="J51" s="144"/>
      <c r="K51" s="144"/>
      <c r="L51" s="144"/>
      <c r="M51" s="144"/>
      <c r="N51" s="144"/>
      <c r="O51" s="144"/>
      <c r="P51" s="144"/>
      <c r="Q51" s="145"/>
      <c r="R51" s="143">
        <f>IF(G41=0,0,IF(G41&lt;=2,$L$30-$Q$30,0))</f>
        <v>0</v>
      </c>
      <c r="S51" s="144"/>
      <c r="T51" s="144"/>
      <c r="U51" s="144"/>
      <c r="V51" s="144"/>
      <c r="W51" s="144"/>
      <c r="X51" s="144"/>
      <c r="Y51" s="144"/>
      <c r="Z51" s="144"/>
      <c r="AA51" s="145"/>
      <c r="AB51" s="143">
        <f>IF(G41=0,0,IF(G51=2,$L$33-$Q$33,0))</f>
        <v>0</v>
      </c>
      <c r="AC51" s="144"/>
      <c r="AD51" s="144"/>
      <c r="AE51" s="144"/>
      <c r="AF51" s="144"/>
      <c r="AG51" s="144"/>
      <c r="AH51" s="144"/>
      <c r="AI51" s="144"/>
      <c r="AJ51" s="144"/>
      <c r="AK51" s="181"/>
      <c r="AL51" s="169">
        <f>SUM(H52,R52,AB52)</f>
        <v>0</v>
      </c>
      <c r="AM51" s="170"/>
      <c r="AN51" s="170"/>
      <c r="AO51" s="170"/>
      <c r="AP51" s="171"/>
      <c r="AQ51" s="157">
        <f>ROUNDDOWN(AL51/12,-2)</f>
        <v>0</v>
      </c>
      <c r="AR51" s="158"/>
      <c r="AS51" s="158"/>
      <c r="AT51" s="158"/>
      <c r="AU51" s="159"/>
      <c r="AV51" s="3"/>
    </row>
    <row r="52" spans="1:48" ht="18.75" customHeight="1" thickBot="1" x14ac:dyDescent="0.25">
      <c r="A52" s="142" t="s">
        <v>37</v>
      </c>
      <c r="B52" s="142"/>
      <c r="C52" s="142"/>
      <c r="D52" s="142"/>
      <c r="E52" s="142"/>
      <c r="F52" s="142"/>
      <c r="G52" s="15"/>
      <c r="H52" s="146">
        <f>IF(SUM(H41:Q50,H51)&gt;=K53,K53,ROUNDDOWN(SUM(H41:Q50,H51),-2))</f>
        <v>0</v>
      </c>
      <c r="I52" s="147"/>
      <c r="J52" s="147"/>
      <c r="K52" s="147"/>
      <c r="L52" s="147"/>
      <c r="M52" s="147"/>
      <c r="N52" s="147"/>
      <c r="O52" s="147"/>
      <c r="P52" s="147"/>
      <c r="Q52" s="148"/>
      <c r="R52" s="146">
        <f>IF(SUM(R41:AA50,R51)&gt;=U53,U53,ROUNDDOWN(SUM(R41:AA50,R51),-2))</f>
        <v>0</v>
      </c>
      <c r="S52" s="147"/>
      <c r="T52" s="147"/>
      <c r="U52" s="147"/>
      <c r="V52" s="147"/>
      <c r="W52" s="147"/>
      <c r="X52" s="147"/>
      <c r="Y52" s="147"/>
      <c r="Z52" s="147"/>
      <c r="AA52" s="148"/>
      <c r="AB52" s="146">
        <f>IF(SUM(AB41:AK50,AB51)&gt;=AE53,AE53,ROUNDDOWN(SUM(AB41:AK50,AB51),-2))</f>
        <v>0</v>
      </c>
      <c r="AC52" s="147"/>
      <c r="AD52" s="147"/>
      <c r="AE52" s="147"/>
      <c r="AF52" s="147"/>
      <c r="AG52" s="147"/>
      <c r="AH52" s="147"/>
      <c r="AI52" s="147"/>
      <c r="AJ52" s="147"/>
      <c r="AK52" s="182"/>
      <c r="AL52" s="172"/>
      <c r="AM52" s="173"/>
      <c r="AN52" s="173"/>
      <c r="AO52" s="173"/>
      <c r="AP52" s="174"/>
      <c r="AQ52" s="160"/>
      <c r="AR52" s="161"/>
      <c r="AS52" s="161"/>
      <c r="AT52" s="161"/>
      <c r="AU52" s="162"/>
      <c r="AV52" s="3"/>
    </row>
    <row r="53" spans="1:48" ht="18.75" customHeight="1" x14ac:dyDescent="0.15">
      <c r="H53" s="26" t="s">
        <v>69</v>
      </c>
      <c r="I53" s="26"/>
      <c r="J53" s="26"/>
      <c r="K53" s="154">
        <f>VLOOKUP(AB2,【参考】小城市国保税率!$A$3:$P$21,11,FALSE)</f>
        <v>630000</v>
      </c>
      <c r="L53" s="154"/>
      <c r="M53" s="154"/>
      <c r="N53" s="154"/>
      <c r="O53" s="154"/>
      <c r="P53" s="26" t="s">
        <v>68</v>
      </c>
      <c r="Q53" s="26"/>
      <c r="R53" s="26" t="s">
        <v>69</v>
      </c>
      <c r="S53" s="26"/>
      <c r="T53" s="26"/>
      <c r="U53" s="154">
        <f>VLOOKUP(AB2,【参考】小城市国保税率!$A$3:$P$21,12,FALSE)</f>
        <v>190000</v>
      </c>
      <c r="V53" s="154"/>
      <c r="W53" s="154"/>
      <c r="X53" s="154"/>
      <c r="Y53" s="154"/>
      <c r="Z53" s="26" t="s">
        <v>70</v>
      </c>
      <c r="AA53" s="26"/>
      <c r="AB53" s="26" t="s">
        <v>69</v>
      </c>
      <c r="AC53" s="26"/>
      <c r="AD53" s="26"/>
      <c r="AE53" s="154">
        <f>VLOOKUP(AB2,【参考】小城市国保税率!$A$3:$P$21,13,FALSE)</f>
        <v>170000</v>
      </c>
      <c r="AF53" s="154"/>
      <c r="AG53" s="154"/>
      <c r="AH53" s="154"/>
      <c r="AI53" s="154"/>
      <c r="AJ53" s="26" t="s">
        <v>70</v>
      </c>
      <c r="AK53" s="26"/>
    </row>
    <row r="54" spans="1:48" ht="18.75" customHeight="1" x14ac:dyDescent="0.15"/>
    <row r="55" spans="1:48" ht="18.75" customHeight="1" x14ac:dyDescent="0.15"/>
    <row r="56" spans="1:48" ht="18.75" customHeight="1" x14ac:dyDescent="0.15"/>
    <row r="57" spans="1:48" ht="18.75" customHeight="1" x14ac:dyDescent="0.15"/>
    <row r="58" spans="1:48" ht="18.75" customHeight="1" x14ac:dyDescent="0.15"/>
    <row r="59" spans="1:48" ht="18.75" customHeight="1" x14ac:dyDescent="0.15"/>
    <row r="60" spans="1:48" ht="18.75" customHeight="1" x14ac:dyDescent="0.15"/>
    <row r="61" spans="1:48" ht="18.75" customHeight="1" x14ac:dyDescent="0.15"/>
    <row r="62" spans="1:48" ht="18.75" customHeight="1" x14ac:dyDescent="0.15"/>
    <row r="63" spans="1:48" ht="18.75" customHeight="1" x14ac:dyDescent="0.15"/>
    <row r="64" spans="1:48"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sheetData>
  <mergeCells count="207">
    <mergeCell ref="AB2:AC3"/>
    <mergeCell ref="K53:O53"/>
    <mergeCell ref="U53:Y53"/>
    <mergeCell ref="AE53:AI53"/>
    <mergeCell ref="A1:J2"/>
    <mergeCell ref="AC29:AG29"/>
    <mergeCell ref="AQ51:AU52"/>
    <mergeCell ref="AQ49:AU50"/>
    <mergeCell ref="AL51:AP52"/>
    <mergeCell ref="AL49:AP50"/>
    <mergeCell ref="AB49:AF49"/>
    <mergeCell ref="AG49:AK49"/>
    <mergeCell ref="AB50:AF50"/>
    <mergeCell ref="AG50:AK50"/>
    <mergeCell ref="AB51:AK51"/>
    <mergeCell ref="AB52:AK52"/>
    <mergeCell ref="AB46:AF46"/>
    <mergeCell ref="AG46:AK46"/>
    <mergeCell ref="AB47:AF47"/>
    <mergeCell ref="AG47:AK47"/>
    <mergeCell ref="AB48:AF48"/>
    <mergeCell ref="AG48:AK48"/>
    <mergeCell ref="AB43:AF43"/>
    <mergeCell ref="AG43:AK43"/>
    <mergeCell ref="AB44:AF44"/>
    <mergeCell ref="AG44:AK44"/>
    <mergeCell ref="AB45:AF45"/>
    <mergeCell ref="AG45:AK45"/>
    <mergeCell ref="AB39:AK39"/>
    <mergeCell ref="AB40:AF40"/>
    <mergeCell ref="AG40:AK40"/>
    <mergeCell ref="AB41:AF41"/>
    <mergeCell ref="AG41:AK41"/>
    <mergeCell ref="AB42:AF42"/>
    <mergeCell ref="AG42:AK42"/>
    <mergeCell ref="R43:V43"/>
    <mergeCell ref="W43:AA43"/>
    <mergeCell ref="R44:V44"/>
    <mergeCell ref="W44:AA44"/>
    <mergeCell ref="R45:V45"/>
    <mergeCell ref="W45:AA45"/>
    <mergeCell ref="R39:AA39"/>
    <mergeCell ref="R40:V40"/>
    <mergeCell ref="W40:AA40"/>
    <mergeCell ref="R41:V41"/>
    <mergeCell ref="W41:AA41"/>
    <mergeCell ref="R42:V42"/>
    <mergeCell ref="W42:AA42"/>
    <mergeCell ref="R50:V50"/>
    <mergeCell ref="W50:AA50"/>
    <mergeCell ref="R51:AA51"/>
    <mergeCell ref="R52:AA52"/>
    <mergeCell ref="R46:V46"/>
    <mergeCell ref="W46:AA46"/>
    <mergeCell ref="R47:V47"/>
    <mergeCell ref="W47:AA47"/>
    <mergeCell ref="R48:V48"/>
    <mergeCell ref="W48:AA48"/>
    <mergeCell ref="R49:V49"/>
    <mergeCell ref="W49:AA49"/>
    <mergeCell ref="M47:Q47"/>
    <mergeCell ref="M48:Q48"/>
    <mergeCell ref="M49:Q49"/>
    <mergeCell ref="M50:Q50"/>
    <mergeCell ref="H51:Q51"/>
    <mergeCell ref="H52:Q52"/>
    <mergeCell ref="H48:L48"/>
    <mergeCell ref="H49:L49"/>
    <mergeCell ref="H50:L50"/>
    <mergeCell ref="H47:L47"/>
    <mergeCell ref="M42:Q42"/>
    <mergeCell ref="M43:Q43"/>
    <mergeCell ref="M44:Q44"/>
    <mergeCell ref="M45:Q45"/>
    <mergeCell ref="M46:Q46"/>
    <mergeCell ref="H42:L42"/>
    <mergeCell ref="H43:L43"/>
    <mergeCell ref="H44:L44"/>
    <mergeCell ref="H45:L45"/>
    <mergeCell ref="H46:L46"/>
    <mergeCell ref="A47:F47"/>
    <mergeCell ref="A48:F48"/>
    <mergeCell ref="A49:F49"/>
    <mergeCell ref="A50:F50"/>
    <mergeCell ref="A51:F51"/>
    <mergeCell ref="A52:F52"/>
    <mergeCell ref="A41:F41"/>
    <mergeCell ref="A42:F42"/>
    <mergeCell ref="A43:F43"/>
    <mergeCell ref="A44:F44"/>
    <mergeCell ref="A45:F45"/>
    <mergeCell ref="A46:F46"/>
    <mergeCell ref="A39:F40"/>
    <mergeCell ref="H39:Q39"/>
    <mergeCell ref="H40:L40"/>
    <mergeCell ref="H41:L41"/>
    <mergeCell ref="Q31:U31"/>
    <mergeCell ref="Q32:U32"/>
    <mergeCell ref="Q33:U33"/>
    <mergeCell ref="F29:K29"/>
    <mergeCell ref="F30:K30"/>
    <mergeCell ref="F31:K31"/>
    <mergeCell ref="F32:K32"/>
    <mergeCell ref="F33:K33"/>
    <mergeCell ref="M40:Q40"/>
    <mergeCell ref="M41:Q41"/>
    <mergeCell ref="Q30:U30"/>
    <mergeCell ref="L25:P25"/>
    <mergeCell ref="L26:P26"/>
    <mergeCell ref="L27:P27"/>
    <mergeCell ref="L28:P28"/>
    <mergeCell ref="L29:P29"/>
    <mergeCell ref="AH25:AL25"/>
    <mergeCell ref="AH26:AL26"/>
    <mergeCell ref="AM25:AQ25"/>
    <mergeCell ref="AM26:AQ26"/>
    <mergeCell ref="AG18:AM18"/>
    <mergeCell ref="A19:F19"/>
    <mergeCell ref="H19:N19"/>
    <mergeCell ref="A25:E27"/>
    <mergeCell ref="A28:E30"/>
    <mergeCell ref="A31:E33"/>
    <mergeCell ref="F25:K25"/>
    <mergeCell ref="F26:K26"/>
    <mergeCell ref="F27:K27"/>
    <mergeCell ref="F28:K28"/>
    <mergeCell ref="Z18:AF18"/>
    <mergeCell ref="A18:R18"/>
    <mergeCell ref="Q24:U24"/>
    <mergeCell ref="AC25:AG25"/>
    <mergeCell ref="AC26:AG26"/>
    <mergeCell ref="L30:P30"/>
    <mergeCell ref="L31:P31"/>
    <mergeCell ref="L32:P32"/>
    <mergeCell ref="L33:P33"/>
    <mergeCell ref="Q25:U25"/>
    <mergeCell ref="Q26:U26"/>
    <mergeCell ref="Q27:U27"/>
    <mergeCell ref="Q28:U28"/>
    <mergeCell ref="Q29:U29"/>
    <mergeCell ref="S18:Y18"/>
    <mergeCell ref="Z7:AF7"/>
    <mergeCell ref="Z8:AF8"/>
    <mergeCell ref="Z9:AF9"/>
    <mergeCell ref="Z10:AF10"/>
    <mergeCell ref="Z11:AF11"/>
    <mergeCell ref="Z12:AF12"/>
    <mergeCell ref="Z13:AF13"/>
    <mergeCell ref="S7:Y7"/>
    <mergeCell ref="S8:Y8"/>
    <mergeCell ref="S9:Y9"/>
    <mergeCell ref="S10:Y10"/>
    <mergeCell ref="S11:Y11"/>
    <mergeCell ref="S12:Y12"/>
    <mergeCell ref="S13:Y13"/>
    <mergeCell ref="S14:Y14"/>
    <mergeCell ref="S15:Y15"/>
    <mergeCell ref="Z14:AF14"/>
    <mergeCell ref="AG7:AM7"/>
    <mergeCell ref="AG8:AM8"/>
    <mergeCell ref="AG9:AM9"/>
    <mergeCell ref="AG10:AM10"/>
    <mergeCell ref="AG11:AM11"/>
    <mergeCell ref="S16:Y16"/>
    <mergeCell ref="S17:Y17"/>
    <mergeCell ref="AG12:AM12"/>
    <mergeCell ref="AG13:AM13"/>
    <mergeCell ref="AG14:AM14"/>
    <mergeCell ref="AG15:AM15"/>
    <mergeCell ref="AG16:AM16"/>
    <mergeCell ref="AG17:AM17"/>
    <mergeCell ref="Z15:AF15"/>
    <mergeCell ref="Z16:AF16"/>
    <mergeCell ref="Z17:AF17"/>
    <mergeCell ref="A14:F14"/>
    <mergeCell ref="A15:F15"/>
    <mergeCell ref="A16:F16"/>
    <mergeCell ref="O12:R12"/>
    <mergeCell ref="O13:R13"/>
    <mergeCell ref="O14:R14"/>
    <mergeCell ref="O15:R15"/>
    <mergeCell ref="O16:R16"/>
    <mergeCell ref="A17:F17"/>
    <mergeCell ref="O17:R17"/>
    <mergeCell ref="H14:N14"/>
    <mergeCell ref="H15:N15"/>
    <mergeCell ref="H16:N16"/>
    <mergeCell ref="H17:N17"/>
    <mergeCell ref="N2:V2"/>
    <mergeCell ref="H8:N8"/>
    <mergeCell ref="H9:N9"/>
    <mergeCell ref="H10:N10"/>
    <mergeCell ref="H11:N11"/>
    <mergeCell ref="H12:N12"/>
    <mergeCell ref="H13:N13"/>
    <mergeCell ref="A8:F8"/>
    <mergeCell ref="A9:F9"/>
    <mergeCell ref="A10:F10"/>
    <mergeCell ref="A11:F11"/>
    <mergeCell ref="A12:F12"/>
    <mergeCell ref="A13:F13"/>
    <mergeCell ref="A7:N7"/>
    <mergeCell ref="O7:R7"/>
    <mergeCell ref="O8:R8"/>
    <mergeCell ref="O9:R9"/>
    <mergeCell ref="O10:R10"/>
    <mergeCell ref="O11:R11"/>
  </mergeCells>
  <phoneticPr fontId="2"/>
  <dataValidations count="1">
    <dataValidation type="list" allowBlank="1" showInputMessage="1" showErrorMessage="1" sqref="AB2:AC3" xr:uid="{00000000-0002-0000-0200-000000000000}">
      <formula1>年度</formula1>
    </dataValidation>
  </dataValidations>
  <pageMargins left="0.25" right="0.25" top="0.75" bottom="0.75" header="0.3" footer="0.3"/>
  <pageSetup paperSize="9" scale="6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Y159"/>
  <sheetViews>
    <sheetView tabSelected="1" view="pageBreakPreview" zoomScaleNormal="100" zoomScaleSheetLayoutView="100" workbookViewId="0">
      <selection activeCell="H8" sqref="H8:N8"/>
    </sheetView>
  </sheetViews>
  <sheetFormatPr defaultRowHeight="13.5" x14ac:dyDescent="0.15"/>
  <cols>
    <col min="1" max="5" width="3.125" customWidth="1"/>
    <col min="6" max="6" width="2.375" customWidth="1"/>
    <col min="7" max="7" width="3.75" hidden="1" customWidth="1"/>
    <col min="8" max="8" width="9.25" bestFit="1" customWidth="1"/>
    <col min="9" max="49" width="3.125" customWidth="1"/>
    <col min="50" max="50" width="4.625" bestFit="1" customWidth="1"/>
    <col min="51" max="51" width="9.625" bestFit="1" customWidth="1"/>
    <col min="52" max="56" width="3.125" customWidth="1"/>
    <col min="57" max="57" width="2.75" customWidth="1"/>
    <col min="58" max="132" width="2.25" customWidth="1"/>
  </cols>
  <sheetData>
    <row r="1" spans="1:48" ht="18.75" customHeight="1" thickBot="1" x14ac:dyDescent="0.2">
      <c r="A1" s="155" t="s">
        <v>41</v>
      </c>
      <c r="B1" s="155"/>
      <c r="C1" s="155"/>
      <c r="D1" s="155"/>
      <c r="E1" s="155"/>
      <c r="F1" s="155"/>
      <c r="G1" s="155"/>
      <c r="H1" s="155"/>
      <c r="I1" s="155"/>
      <c r="J1" s="155"/>
    </row>
    <row r="2" spans="1:48" ht="18.75" customHeight="1" x14ac:dyDescent="0.15">
      <c r="A2" s="155"/>
      <c r="B2" s="155"/>
      <c r="C2" s="155"/>
      <c r="D2" s="155"/>
      <c r="E2" s="155"/>
      <c r="F2" s="155"/>
      <c r="G2" s="155"/>
      <c r="H2" s="155"/>
      <c r="I2" s="155"/>
      <c r="J2" s="155"/>
      <c r="N2" s="74" t="s">
        <v>42</v>
      </c>
      <c r="O2" s="74"/>
      <c r="P2" s="74"/>
      <c r="Q2" s="74"/>
      <c r="R2" s="74"/>
      <c r="S2" s="74"/>
      <c r="T2" s="74"/>
      <c r="U2" s="74"/>
      <c r="V2" s="74"/>
      <c r="AB2" s="150">
        <v>3</v>
      </c>
      <c r="AC2" s="151"/>
    </row>
    <row r="3" spans="1:48" ht="18.75" customHeight="1" thickBot="1" x14ac:dyDescent="0.2">
      <c r="AB3" s="152"/>
      <c r="AC3" s="153"/>
      <c r="AD3" s="2" t="s">
        <v>74</v>
      </c>
    </row>
    <row r="4" spans="1:48" ht="18.75" customHeight="1" x14ac:dyDescent="0.15"/>
    <row r="5" spans="1:48" ht="18.75" customHeight="1" x14ac:dyDescent="0.2">
      <c r="A5" s="3" t="s">
        <v>3</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8" ht="18.75" customHeight="1" thickBo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18.75" customHeight="1" thickBot="1" x14ac:dyDescent="0.25">
      <c r="A7" s="85" t="s">
        <v>4</v>
      </c>
      <c r="B7" s="86"/>
      <c r="C7" s="86"/>
      <c r="D7" s="86"/>
      <c r="E7" s="86"/>
      <c r="F7" s="86"/>
      <c r="G7" s="86"/>
      <c r="H7" s="86"/>
      <c r="I7" s="86"/>
      <c r="J7" s="86"/>
      <c r="K7" s="86"/>
      <c r="L7" s="86"/>
      <c r="M7" s="86"/>
      <c r="N7" s="86"/>
      <c r="O7" s="86" t="s">
        <v>16</v>
      </c>
      <c r="P7" s="86"/>
      <c r="Q7" s="86"/>
      <c r="R7" s="86"/>
      <c r="S7" s="86" t="s">
        <v>17</v>
      </c>
      <c r="T7" s="86"/>
      <c r="U7" s="86"/>
      <c r="V7" s="86"/>
      <c r="W7" s="86"/>
      <c r="X7" s="86"/>
      <c r="Y7" s="86"/>
      <c r="Z7" s="86" t="s">
        <v>18</v>
      </c>
      <c r="AA7" s="86"/>
      <c r="AB7" s="86"/>
      <c r="AC7" s="86"/>
      <c r="AD7" s="86"/>
      <c r="AE7" s="86"/>
      <c r="AF7" s="86"/>
      <c r="AG7" s="86" t="s">
        <v>19</v>
      </c>
      <c r="AH7" s="86"/>
      <c r="AI7" s="86"/>
      <c r="AJ7" s="86"/>
      <c r="AK7" s="86"/>
      <c r="AL7" s="86"/>
      <c r="AM7" s="89"/>
      <c r="AN7" s="3"/>
      <c r="AO7" s="3"/>
      <c r="AP7" s="3"/>
      <c r="AQ7" s="3"/>
      <c r="AR7" s="3"/>
      <c r="AS7" s="3"/>
      <c r="AT7" s="3"/>
      <c r="AU7" s="3"/>
      <c r="AV7" s="3"/>
    </row>
    <row r="8" spans="1:48" ht="18.75" customHeight="1" x14ac:dyDescent="0.2">
      <c r="A8" s="79" t="s">
        <v>5</v>
      </c>
      <c r="B8" s="80"/>
      <c r="C8" s="80"/>
      <c r="D8" s="80"/>
      <c r="E8" s="80"/>
      <c r="F8" s="81"/>
      <c r="G8" s="8"/>
      <c r="H8" s="75"/>
      <c r="I8" s="76"/>
      <c r="J8" s="76"/>
      <c r="K8" s="76"/>
      <c r="L8" s="76"/>
      <c r="M8" s="76"/>
      <c r="N8" s="76"/>
      <c r="O8" s="76"/>
      <c r="P8" s="76"/>
      <c r="Q8" s="76"/>
      <c r="R8" s="76"/>
      <c r="S8" s="96"/>
      <c r="T8" s="96"/>
      <c r="U8" s="96"/>
      <c r="V8" s="96"/>
      <c r="W8" s="96"/>
      <c r="X8" s="96"/>
      <c r="Y8" s="96"/>
      <c r="Z8" s="90" t="str">
        <f>IF(S8="","",430000)</f>
        <v/>
      </c>
      <c r="AA8" s="90"/>
      <c r="AB8" s="90"/>
      <c r="AC8" s="90"/>
      <c r="AD8" s="90"/>
      <c r="AE8" s="90"/>
      <c r="AF8" s="90"/>
      <c r="AG8" s="90" t="str">
        <f>IF(H8="","",IF(AND(S8&lt;430000),0,S8-Z8))</f>
        <v/>
      </c>
      <c r="AH8" s="90"/>
      <c r="AI8" s="90"/>
      <c r="AJ8" s="90"/>
      <c r="AK8" s="90"/>
      <c r="AL8" s="90"/>
      <c r="AM8" s="91"/>
      <c r="AN8" s="3"/>
      <c r="AO8" s="3"/>
      <c r="AP8" s="3"/>
      <c r="AQ8" s="3"/>
      <c r="AR8" s="3"/>
      <c r="AS8" s="3"/>
      <c r="AT8" s="3"/>
      <c r="AU8" s="3"/>
      <c r="AV8" s="3"/>
    </row>
    <row r="9" spans="1:48" ht="18.75" customHeight="1" x14ac:dyDescent="0.2">
      <c r="A9" s="82" t="s">
        <v>6</v>
      </c>
      <c r="B9" s="83"/>
      <c r="C9" s="83"/>
      <c r="D9" s="83"/>
      <c r="E9" s="83"/>
      <c r="F9" s="84"/>
      <c r="G9" s="9"/>
      <c r="H9" s="77"/>
      <c r="I9" s="78"/>
      <c r="J9" s="78"/>
      <c r="K9" s="78"/>
      <c r="L9" s="78"/>
      <c r="M9" s="78"/>
      <c r="N9" s="78"/>
      <c r="O9" s="78"/>
      <c r="P9" s="78"/>
      <c r="Q9" s="78"/>
      <c r="R9" s="78"/>
      <c r="S9" s="92"/>
      <c r="T9" s="92"/>
      <c r="U9" s="92"/>
      <c r="V9" s="92"/>
      <c r="W9" s="92"/>
      <c r="X9" s="92"/>
      <c r="Y9" s="92"/>
      <c r="Z9" s="90" t="str">
        <f>IF(S9="","",430000)</f>
        <v/>
      </c>
      <c r="AA9" s="90"/>
      <c r="AB9" s="90"/>
      <c r="AC9" s="90"/>
      <c r="AD9" s="90"/>
      <c r="AE9" s="90"/>
      <c r="AF9" s="90"/>
      <c r="AG9" s="90" t="str">
        <f t="shared" ref="AG9:AG17" si="0">IF(H9="","",IF(AND(S9&lt;430000),0,S9-Z9))</f>
        <v/>
      </c>
      <c r="AH9" s="90"/>
      <c r="AI9" s="90"/>
      <c r="AJ9" s="90"/>
      <c r="AK9" s="90"/>
      <c r="AL9" s="90"/>
      <c r="AM9" s="91"/>
      <c r="AN9" s="3"/>
      <c r="AO9" s="3"/>
      <c r="AP9" s="3"/>
      <c r="AQ9" s="3"/>
      <c r="AR9" s="3"/>
      <c r="AS9" s="3"/>
      <c r="AT9" s="3"/>
      <c r="AU9" s="3"/>
      <c r="AV9" s="3"/>
    </row>
    <row r="10" spans="1:48" ht="18.75" customHeight="1" x14ac:dyDescent="0.2">
      <c r="A10" s="82" t="s">
        <v>7</v>
      </c>
      <c r="B10" s="83"/>
      <c r="C10" s="83"/>
      <c r="D10" s="83"/>
      <c r="E10" s="83"/>
      <c r="F10" s="84"/>
      <c r="G10" s="9"/>
      <c r="H10" s="77"/>
      <c r="I10" s="78"/>
      <c r="J10" s="78"/>
      <c r="K10" s="78"/>
      <c r="L10" s="78"/>
      <c r="M10" s="78"/>
      <c r="N10" s="78"/>
      <c r="O10" s="78"/>
      <c r="P10" s="78"/>
      <c r="Q10" s="78"/>
      <c r="R10" s="78"/>
      <c r="S10" s="92"/>
      <c r="T10" s="92"/>
      <c r="U10" s="92"/>
      <c r="V10" s="92"/>
      <c r="W10" s="92"/>
      <c r="X10" s="92"/>
      <c r="Y10" s="92"/>
      <c r="Z10" s="90" t="str">
        <f t="shared" ref="Z10" si="1">IF(S10="","",430000)</f>
        <v/>
      </c>
      <c r="AA10" s="90"/>
      <c r="AB10" s="90"/>
      <c r="AC10" s="90"/>
      <c r="AD10" s="90"/>
      <c r="AE10" s="90"/>
      <c r="AF10" s="90"/>
      <c r="AG10" s="90" t="str">
        <f t="shared" si="0"/>
        <v/>
      </c>
      <c r="AH10" s="90"/>
      <c r="AI10" s="90"/>
      <c r="AJ10" s="90"/>
      <c r="AK10" s="90"/>
      <c r="AL10" s="90"/>
      <c r="AM10" s="91"/>
      <c r="AN10" s="3"/>
      <c r="AO10" s="3"/>
      <c r="AP10" s="3"/>
      <c r="AQ10" s="3"/>
      <c r="AR10" s="3"/>
      <c r="AS10" s="3"/>
      <c r="AT10" s="3"/>
      <c r="AU10" s="3"/>
      <c r="AV10" s="3"/>
    </row>
    <row r="11" spans="1:48" ht="18.75" customHeight="1" x14ac:dyDescent="0.2">
      <c r="A11" s="82" t="s">
        <v>8</v>
      </c>
      <c r="B11" s="83"/>
      <c r="C11" s="83"/>
      <c r="D11" s="83"/>
      <c r="E11" s="83"/>
      <c r="F11" s="84"/>
      <c r="G11" s="9"/>
      <c r="H11" s="77"/>
      <c r="I11" s="78"/>
      <c r="J11" s="78"/>
      <c r="K11" s="78"/>
      <c r="L11" s="78"/>
      <c r="M11" s="78"/>
      <c r="N11" s="78"/>
      <c r="O11" s="78"/>
      <c r="P11" s="78"/>
      <c r="Q11" s="78"/>
      <c r="R11" s="78"/>
      <c r="S11" s="92"/>
      <c r="T11" s="92"/>
      <c r="U11" s="92"/>
      <c r="V11" s="92"/>
      <c r="W11" s="92"/>
      <c r="X11" s="92"/>
      <c r="Y11" s="92"/>
      <c r="Z11" s="90" t="str">
        <f t="shared" ref="Z11:Z17" si="2">IF(S11="","",430000)</f>
        <v/>
      </c>
      <c r="AA11" s="90"/>
      <c r="AB11" s="90"/>
      <c r="AC11" s="90"/>
      <c r="AD11" s="90"/>
      <c r="AE11" s="90"/>
      <c r="AF11" s="90"/>
      <c r="AG11" s="90" t="str">
        <f t="shared" si="0"/>
        <v/>
      </c>
      <c r="AH11" s="90"/>
      <c r="AI11" s="90"/>
      <c r="AJ11" s="90"/>
      <c r="AK11" s="90"/>
      <c r="AL11" s="90"/>
      <c r="AM11" s="91"/>
      <c r="AN11" s="3"/>
      <c r="AO11" s="3"/>
      <c r="AP11" s="3"/>
      <c r="AQ11" s="3"/>
      <c r="AR11" s="3"/>
      <c r="AS11" s="3"/>
      <c r="AT11" s="3"/>
      <c r="AU11" s="3"/>
      <c r="AV11" s="3"/>
    </row>
    <row r="12" spans="1:48" ht="18.75" customHeight="1" x14ac:dyDescent="0.2">
      <c r="A12" s="82" t="s">
        <v>9</v>
      </c>
      <c r="B12" s="83"/>
      <c r="C12" s="83"/>
      <c r="D12" s="83"/>
      <c r="E12" s="83"/>
      <c r="F12" s="84"/>
      <c r="G12" s="9"/>
      <c r="H12" s="77"/>
      <c r="I12" s="78"/>
      <c r="J12" s="78"/>
      <c r="K12" s="78"/>
      <c r="L12" s="78"/>
      <c r="M12" s="78"/>
      <c r="N12" s="78"/>
      <c r="O12" s="78"/>
      <c r="P12" s="78"/>
      <c r="Q12" s="78"/>
      <c r="R12" s="78"/>
      <c r="S12" s="92"/>
      <c r="T12" s="92"/>
      <c r="U12" s="92"/>
      <c r="V12" s="92"/>
      <c r="W12" s="92"/>
      <c r="X12" s="92"/>
      <c r="Y12" s="92"/>
      <c r="Z12" s="90" t="str">
        <f t="shared" si="2"/>
        <v/>
      </c>
      <c r="AA12" s="90"/>
      <c r="AB12" s="90"/>
      <c r="AC12" s="90"/>
      <c r="AD12" s="90"/>
      <c r="AE12" s="90"/>
      <c r="AF12" s="90"/>
      <c r="AG12" s="90" t="str">
        <f t="shared" si="0"/>
        <v/>
      </c>
      <c r="AH12" s="90"/>
      <c r="AI12" s="90"/>
      <c r="AJ12" s="90"/>
      <c r="AK12" s="90"/>
      <c r="AL12" s="90"/>
      <c r="AM12" s="91"/>
      <c r="AN12" s="3"/>
      <c r="AO12" s="3"/>
      <c r="AP12" s="3"/>
      <c r="AQ12" s="3"/>
      <c r="AR12" s="3"/>
      <c r="AS12" s="3"/>
      <c r="AT12" s="3"/>
      <c r="AU12" s="3"/>
      <c r="AV12" s="3"/>
    </row>
    <row r="13" spans="1:48" ht="18.75" customHeight="1" x14ac:dyDescent="0.2">
      <c r="A13" s="82" t="s">
        <v>10</v>
      </c>
      <c r="B13" s="83"/>
      <c r="C13" s="83"/>
      <c r="D13" s="83"/>
      <c r="E13" s="83"/>
      <c r="F13" s="84"/>
      <c r="G13" s="9"/>
      <c r="H13" s="77"/>
      <c r="I13" s="78"/>
      <c r="J13" s="78"/>
      <c r="K13" s="78"/>
      <c r="L13" s="78"/>
      <c r="M13" s="78"/>
      <c r="N13" s="78"/>
      <c r="O13" s="78"/>
      <c r="P13" s="78"/>
      <c r="Q13" s="78"/>
      <c r="R13" s="78"/>
      <c r="S13" s="92"/>
      <c r="T13" s="92"/>
      <c r="U13" s="92"/>
      <c r="V13" s="92"/>
      <c r="W13" s="92"/>
      <c r="X13" s="92"/>
      <c r="Y13" s="92"/>
      <c r="Z13" s="90" t="str">
        <f t="shared" si="2"/>
        <v/>
      </c>
      <c r="AA13" s="90"/>
      <c r="AB13" s="90"/>
      <c r="AC13" s="90"/>
      <c r="AD13" s="90"/>
      <c r="AE13" s="90"/>
      <c r="AF13" s="90"/>
      <c r="AG13" s="90" t="str">
        <f t="shared" si="0"/>
        <v/>
      </c>
      <c r="AH13" s="90"/>
      <c r="AI13" s="90"/>
      <c r="AJ13" s="90"/>
      <c r="AK13" s="90"/>
      <c r="AL13" s="90"/>
      <c r="AM13" s="91"/>
      <c r="AN13" s="3"/>
      <c r="AO13" s="3"/>
      <c r="AP13" s="3"/>
      <c r="AQ13" s="3"/>
      <c r="AR13" s="3"/>
      <c r="AS13" s="3"/>
      <c r="AT13" s="3"/>
      <c r="AU13" s="3"/>
      <c r="AV13" s="3"/>
    </row>
    <row r="14" spans="1:48" ht="18.75" customHeight="1" x14ac:dyDescent="0.2">
      <c r="A14" s="82" t="s">
        <v>11</v>
      </c>
      <c r="B14" s="83"/>
      <c r="C14" s="83"/>
      <c r="D14" s="83"/>
      <c r="E14" s="83"/>
      <c r="F14" s="84"/>
      <c r="G14" s="9"/>
      <c r="H14" s="77"/>
      <c r="I14" s="78"/>
      <c r="J14" s="78"/>
      <c r="K14" s="78"/>
      <c r="L14" s="78"/>
      <c r="M14" s="78"/>
      <c r="N14" s="78"/>
      <c r="O14" s="78"/>
      <c r="P14" s="78"/>
      <c r="Q14" s="78"/>
      <c r="R14" s="78"/>
      <c r="S14" s="92"/>
      <c r="T14" s="92"/>
      <c r="U14" s="92"/>
      <c r="V14" s="92"/>
      <c r="W14" s="92"/>
      <c r="X14" s="92"/>
      <c r="Y14" s="92"/>
      <c r="Z14" s="90" t="str">
        <f t="shared" si="2"/>
        <v/>
      </c>
      <c r="AA14" s="90"/>
      <c r="AB14" s="90"/>
      <c r="AC14" s="90"/>
      <c r="AD14" s="90"/>
      <c r="AE14" s="90"/>
      <c r="AF14" s="90"/>
      <c r="AG14" s="90" t="str">
        <f t="shared" si="0"/>
        <v/>
      </c>
      <c r="AH14" s="90"/>
      <c r="AI14" s="90"/>
      <c r="AJ14" s="90"/>
      <c r="AK14" s="90"/>
      <c r="AL14" s="90"/>
      <c r="AM14" s="91"/>
      <c r="AN14" s="3"/>
      <c r="AO14" s="3"/>
      <c r="AP14" s="3"/>
      <c r="AQ14" s="3"/>
      <c r="AR14" s="3"/>
      <c r="AS14" s="3"/>
      <c r="AT14" s="3"/>
      <c r="AU14" s="3"/>
      <c r="AV14" s="3"/>
    </row>
    <row r="15" spans="1:48" ht="18.75" customHeight="1" x14ac:dyDescent="0.2">
      <c r="A15" s="82" t="s">
        <v>12</v>
      </c>
      <c r="B15" s="83"/>
      <c r="C15" s="83"/>
      <c r="D15" s="83"/>
      <c r="E15" s="83"/>
      <c r="F15" s="84"/>
      <c r="G15" s="9"/>
      <c r="H15" s="77"/>
      <c r="I15" s="78"/>
      <c r="J15" s="78"/>
      <c r="K15" s="78"/>
      <c r="L15" s="78"/>
      <c r="M15" s="78"/>
      <c r="N15" s="78"/>
      <c r="O15" s="78"/>
      <c r="P15" s="78"/>
      <c r="Q15" s="78"/>
      <c r="R15" s="78"/>
      <c r="S15" s="92"/>
      <c r="T15" s="92"/>
      <c r="U15" s="92"/>
      <c r="V15" s="92"/>
      <c r="W15" s="92"/>
      <c r="X15" s="92"/>
      <c r="Y15" s="92"/>
      <c r="Z15" s="90" t="str">
        <f t="shared" si="2"/>
        <v/>
      </c>
      <c r="AA15" s="90"/>
      <c r="AB15" s="90"/>
      <c r="AC15" s="90"/>
      <c r="AD15" s="90"/>
      <c r="AE15" s="90"/>
      <c r="AF15" s="90"/>
      <c r="AG15" s="90" t="str">
        <f t="shared" si="0"/>
        <v/>
      </c>
      <c r="AH15" s="90"/>
      <c r="AI15" s="90"/>
      <c r="AJ15" s="90"/>
      <c r="AK15" s="90"/>
      <c r="AL15" s="90"/>
      <c r="AM15" s="91"/>
      <c r="AN15" s="3"/>
      <c r="AO15" s="3"/>
      <c r="AP15" s="3"/>
      <c r="AQ15" s="3"/>
      <c r="AR15" s="3"/>
      <c r="AS15" s="3"/>
      <c r="AT15" s="3"/>
      <c r="AU15" s="3"/>
      <c r="AV15" s="3"/>
    </row>
    <row r="16" spans="1:48" ht="18.75" customHeight="1" x14ac:dyDescent="0.2">
      <c r="A16" s="82" t="s">
        <v>13</v>
      </c>
      <c r="B16" s="83"/>
      <c r="C16" s="83"/>
      <c r="D16" s="83"/>
      <c r="E16" s="83"/>
      <c r="F16" s="84"/>
      <c r="G16" s="9"/>
      <c r="H16" s="77"/>
      <c r="I16" s="78"/>
      <c r="J16" s="78"/>
      <c r="K16" s="78"/>
      <c r="L16" s="78"/>
      <c r="M16" s="78"/>
      <c r="N16" s="78"/>
      <c r="O16" s="78"/>
      <c r="P16" s="78"/>
      <c r="Q16" s="78"/>
      <c r="R16" s="78"/>
      <c r="S16" s="92"/>
      <c r="T16" s="92"/>
      <c r="U16" s="92"/>
      <c r="V16" s="92"/>
      <c r="W16" s="92"/>
      <c r="X16" s="92"/>
      <c r="Y16" s="92"/>
      <c r="Z16" s="90" t="str">
        <f t="shared" si="2"/>
        <v/>
      </c>
      <c r="AA16" s="90"/>
      <c r="AB16" s="90"/>
      <c r="AC16" s="90"/>
      <c r="AD16" s="90"/>
      <c r="AE16" s="90"/>
      <c r="AF16" s="90"/>
      <c r="AG16" s="90" t="str">
        <f t="shared" si="0"/>
        <v/>
      </c>
      <c r="AH16" s="90"/>
      <c r="AI16" s="90"/>
      <c r="AJ16" s="90"/>
      <c r="AK16" s="90"/>
      <c r="AL16" s="90"/>
      <c r="AM16" s="91"/>
      <c r="AN16" s="3"/>
      <c r="AO16" s="3"/>
      <c r="AP16" s="3"/>
      <c r="AQ16" s="3"/>
      <c r="AR16" s="3"/>
      <c r="AS16" s="3"/>
      <c r="AT16" s="3"/>
      <c r="AU16" s="3"/>
      <c r="AV16" s="3"/>
    </row>
    <row r="17" spans="1:51" ht="18.75" customHeight="1" thickBot="1" x14ac:dyDescent="0.25">
      <c r="A17" s="82" t="s">
        <v>14</v>
      </c>
      <c r="B17" s="83"/>
      <c r="C17" s="83"/>
      <c r="D17" s="83"/>
      <c r="E17" s="83"/>
      <c r="F17" s="84"/>
      <c r="G17" s="10"/>
      <c r="H17" s="88"/>
      <c r="I17" s="87"/>
      <c r="J17" s="87"/>
      <c r="K17" s="87"/>
      <c r="L17" s="87"/>
      <c r="M17" s="87"/>
      <c r="N17" s="87"/>
      <c r="O17" s="87"/>
      <c r="P17" s="87"/>
      <c r="Q17" s="87"/>
      <c r="R17" s="87"/>
      <c r="S17" s="93"/>
      <c r="T17" s="93"/>
      <c r="U17" s="93"/>
      <c r="V17" s="93"/>
      <c r="W17" s="93"/>
      <c r="X17" s="93"/>
      <c r="Y17" s="93"/>
      <c r="Z17" s="90" t="str">
        <f t="shared" si="2"/>
        <v/>
      </c>
      <c r="AA17" s="90"/>
      <c r="AB17" s="90"/>
      <c r="AC17" s="90"/>
      <c r="AD17" s="90"/>
      <c r="AE17" s="90"/>
      <c r="AF17" s="90"/>
      <c r="AG17" s="90" t="str">
        <f t="shared" si="0"/>
        <v/>
      </c>
      <c r="AH17" s="90"/>
      <c r="AI17" s="90"/>
      <c r="AJ17" s="90"/>
      <c r="AK17" s="90"/>
      <c r="AL17" s="90"/>
      <c r="AM17" s="91"/>
      <c r="AN17" s="3"/>
      <c r="AO17" s="3"/>
      <c r="AP17" s="3"/>
      <c r="AQ17" s="3"/>
      <c r="AR17" s="3"/>
      <c r="AS17" s="3"/>
      <c r="AT17" s="3"/>
      <c r="AU17" s="3"/>
      <c r="AV17" s="3"/>
    </row>
    <row r="18" spans="1:51" ht="18.75" customHeight="1" thickBot="1" x14ac:dyDescent="0.25">
      <c r="A18" s="104" t="s">
        <v>15</v>
      </c>
      <c r="B18" s="105"/>
      <c r="C18" s="105"/>
      <c r="D18" s="105"/>
      <c r="E18" s="105"/>
      <c r="F18" s="105"/>
      <c r="G18" s="105"/>
      <c r="H18" s="105"/>
      <c r="I18" s="105"/>
      <c r="J18" s="105"/>
      <c r="K18" s="105"/>
      <c r="L18" s="105"/>
      <c r="M18" s="105"/>
      <c r="N18" s="105"/>
      <c r="O18" s="105"/>
      <c r="P18" s="105"/>
      <c r="Q18" s="105"/>
      <c r="R18" s="106"/>
      <c r="S18" s="94">
        <f>SUM(S8:Y17)</f>
        <v>0</v>
      </c>
      <c r="T18" s="95"/>
      <c r="U18" s="95"/>
      <c r="V18" s="95"/>
      <c r="W18" s="95"/>
      <c r="X18" s="95"/>
      <c r="Y18" s="95"/>
      <c r="Z18" s="95">
        <f t="shared" ref="Z18" si="3">SUM(Z8:AF17)</f>
        <v>0</v>
      </c>
      <c r="AA18" s="95"/>
      <c r="AB18" s="95"/>
      <c r="AC18" s="95"/>
      <c r="AD18" s="95"/>
      <c r="AE18" s="95"/>
      <c r="AF18" s="95"/>
      <c r="AG18" s="95">
        <f t="shared" ref="AG18" si="4">SUM(AG8:AM17)</f>
        <v>0</v>
      </c>
      <c r="AH18" s="95"/>
      <c r="AI18" s="95"/>
      <c r="AJ18" s="95"/>
      <c r="AK18" s="95"/>
      <c r="AL18" s="95"/>
      <c r="AM18" s="95"/>
      <c r="AN18" s="3"/>
      <c r="AO18" s="3"/>
      <c r="AP18" s="3"/>
      <c r="AQ18" s="3"/>
      <c r="AR18" s="3"/>
      <c r="AS18" s="3"/>
      <c r="AT18" s="3"/>
      <c r="AU18" s="3"/>
      <c r="AV18" s="3"/>
    </row>
    <row r="19" spans="1:51" ht="18.75" customHeight="1" x14ac:dyDescent="0.2">
      <c r="A19" s="97" t="s">
        <v>21</v>
      </c>
      <c r="B19" s="97"/>
      <c r="C19" s="97"/>
      <c r="D19" s="97"/>
      <c r="E19" s="97"/>
      <c r="F19" s="97"/>
      <c r="G19" s="17"/>
      <c r="H19" s="98">
        <f>COUNTIF(G41:G50,"&gt;=1")</f>
        <v>0</v>
      </c>
      <c r="I19" s="98"/>
      <c r="J19" s="98"/>
      <c r="K19" s="98"/>
      <c r="L19" s="98"/>
      <c r="M19" s="98"/>
      <c r="N19" s="98"/>
      <c r="O19" s="3"/>
      <c r="P19" s="3"/>
      <c r="Q19" s="3"/>
      <c r="R19" s="3"/>
      <c r="S19" s="21"/>
      <c r="T19" s="22"/>
      <c r="U19" s="22"/>
      <c r="V19" s="22"/>
      <c r="W19" s="22"/>
      <c r="X19" s="22"/>
      <c r="Y19" s="22"/>
      <c r="Z19" s="3"/>
      <c r="AA19" s="3"/>
      <c r="AB19" s="3"/>
      <c r="AC19" s="3"/>
      <c r="AD19" s="3"/>
      <c r="AE19" s="3"/>
      <c r="AF19" s="3"/>
      <c r="AG19" s="3"/>
      <c r="AH19" s="3"/>
      <c r="AI19" s="3"/>
      <c r="AJ19" s="3"/>
      <c r="AK19" s="3"/>
      <c r="AL19" s="3"/>
      <c r="AM19" s="3"/>
      <c r="AN19" s="3"/>
      <c r="AO19" s="3"/>
      <c r="AP19" s="3"/>
      <c r="AQ19" s="3"/>
      <c r="AR19" s="3"/>
      <c r="AS19" s="3"/>
      <c r="AT19" s="3"/>
      <c r="AU19" s="3"/>
      <c r="AV19" s="3"/>
    </row>
    <row r="20" spans="1:51" ht="18.75"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51" ht="18.75" customHeight="1" x14ac:dyDescent="0.2">
      <c r="A21" s="3" t="s">
        <v>20</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51" ht="18.7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row>
    <row r="23" spans="1:51" ht="18.75" customHeight="1" thickBo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row>
    <row r="24" spans="1:51" ht="18.75" customHeight="1" x14ac:dyDescent="0.2">
      <c r="A24" s="3"/>
      <c r="B24" s="3"/>
      <c r="C24" s="3"/>
      <c r="D24" s="3"/>
      <c r="E24" s="3"/>
      <c r="F24" s="4"/>
      <c r="G24" s="4"/>
      <c r="H24" s="4"/>
      <c r="I24" s="4"/>
      <c r="J24" s="4"/>
      <c r="K24" s="4"/>
      <c r="L24" s="4"/>
      <c r="M24" s="4"/>
      <c r="N24" s="4"/>
      <c r="O24" s="4"/>
      <c r="P24" s="5"/>
      <c r="Q24" s="107" t="s">
        <v>22</v>
      </c>
      <c r="R24" s="108"/>
      <c r="S24" s="108"/>
      <c r="T24" s="108"/>
      <c r="U24" s="109"/>
      <c r="V24" s="3"/>
      <c r="W24" s="3"/>
      <c r="X24" s="3"/>
      <c r="Y24" s="3"/>
      <c r="Z24" s="3"/>
      <c r="AA24" s="3"/>
      <c r="AB24" s="3"/>
      <c r="AC24" s="3" t="s">
        <v>26</v>
      </c>
      <c r="AD24" s="3"/>
      <c r="AE24" s="3"/>
      <c r="AF24" s="3"/>
      <c r="AG24" s="3"/>
      <c r="AH24" s="3"/>
      <c r="AI24" s="3"/>
      <c r="AJ24" s="3"/>
      <c r="AK24" s="3"/>
      <c r="AL24" s="3"/>
      <c r="AM24" s="3"/>
      <c r="AN24" s="3"/>
      <c r="AO24" s="3"/>
      <c r="AP24" s="3"/>
      <c r="AQ24" s="3"/>
      <c r="AR24" s="3"/>
      <c r="AS24" s="3"/>
      <c r="AT24" s="3"/>
      <c r="AU24" s="3"/>
      <c r="AV24" s="3"/>
    </row>
    <row r="25" spans="1:51" ht="18.75" customHeight="1" x14ac:dyDescent="0.2">
      <c r="A25" s="99" t="s">
        <v>23</v>
      </c>
      <c r="B25" s="99"/>
      <c r="C25" s="99"/>
      <c r="D25" s="99"/>
      <c r="E25" s="99"/>
      <c r="F25" s="100" t="s">
        <v>31</v>
      </c>
      <c r="G25" s="100"/>
      <c r="H25" s="100"/>
      <c r="I25" s="100"/>
      <c r="J25" s="100"/>
      <c r="K25" s="100"/>
      <c r="L25" s="131">
        <f>VLOOKUP(AB2,【参考】小城市国保税率!$A$3:$P$21,2,FALSE)</f>
        <v>0.104</v>
      </c>
      <c r="M25" s="132"/>
      <c r="N25" s="132"/>
      <c r="O25" s="132"/>
      <c r="P25" s="133"/>
      <c r="Q25" s="122"/>
      <c r="R25" s="123"/>
      <c r="S25" s="123"/>
      <c r="T25" s="123"/>
      <c r="U25" s="124"/>
      <c r="V25" s="3"/>
      <c r="W25" s="3"/>
      <c r="X25" s="3"/>
      <c r="Y25" s="3"/>
      <c r="Z25" s="3"/>
      <c r="AA25" s="3"/>
      <c r="AB25" s="3"/>
      <c r="AC25" s="110" t="s">
        <v>27</v>
      </c>
      <c r="AD25" s="110"/>
      <c r="AE25" s="110"/>
      <c r="AF25" s="110"/>
      <c r="AG25" s="110"/>
      <c r="AH25" s="110" t="s">
        <v>28</v>
      </c>
      <c r="AI25" s="110"/>
      <c r="AJ25" s="110"/>
      <c r="AK25" s="110"/>
      <c r="AL25" s="110"/>
      <c r="AM25" s="110" t="s">
        <v>29</v>
      </c>
      <c r="AN25" s="110"/>
      <c r="AO25" s="110"/>
      <c r="AP25" s="110"/>
      <c r="AQ25" s="110"/>
      <c r="AR25" s="3"/>
      <c r="AS25" s="3"/>
      <c r="AT25" s="3"/>
      <c r="AU25" s="3"/>
      <c r="AV25" s="3"/>
    </row>
    <row r="26" spans="1:51" ht="18.75" customHeight="1" x14ac:dyDescent="0.2">
      <c r="A26" s="99"/>
      <c r="B26" s="99"/>
      <c r="C26" s="99"/>
      <c r="D26" s="99"/>
      <c r="E26" s="99"/>
      <c r="F26" s="101" t="s">
        <v>32</v>
      </c>
      <c r="G26" s="101"/>
      <c r="H26" s="101"/>
      <c r="I26" s="101"/>
      <c r="J26" s="101"/>
      <c r="K26" s="101"/>
      <c r="L26" s="118">
        <f>VLOOKUP(AB2,【参考】小城市国保税率!$A$3:$P$21,3,FALSE)</f>
        <v>29000</v>
      </c>
      <c r="M26" s="119"/>
      <c r="N26" s="119"/>
      <c r="O26" s="119"/>
      <c r="P26" s="120"/>
      <c r="Q26" s="125">
        <f>IF($AC$29=$AC$25,L26*0.7,IF($AC$29=AH25,L26*0.5,IF(AC29=AM25,L26*0.2,0)))</f>
        <v>20300</v>
      </c>
      <c r="R26" s="119"/>
      <c r="S26" s="119"/>
      <c r="T26" s="119"/>
      <c r="U26" s="126"/>
      <c r="V26" s="3"/>
      <c r="W26" s="3"/>
      <c r="X26" s="3"/>
      <c r="Y26" s="3"/>
      <c r="Z26" s="3"/>
      <c r="AA26" s="3"/>
      <c r="AB26" s="3"/>
      <c r="AC26" s="111">
        <v>430000</v>
      </c>
      <c r="AD26" s="111"/>
      <c r="AE26" s="111"/>
      <c r="AF26" s="111"/>
      <c r="AG26" s="111"/>
      <c r="AH26" s="111">
        <f>430000+(H19*AY27)</f>
        <v>430000</v>
      </c>
      <c r="AI26" s="111"/>
      <c r="AJ26" s="111"/>
      <c r="AK26" s="111"/>
      <c r="AL26" s="111"/>
      <c r="AM26" s="134">
        <f>430000+(H19*AY28)</f>
        <v>430000</v>
      </c>
      <c r="AN26" s="134"/>
      <c r="AO26" s="134"/>
      <c r="AP26" s="134"/>
      <c r="AQ26" s="134"/>
      <c r="AR26" s="3"/>
      <c r="AS26" s="3"/>
      <c r="AT26" s="3"/>
      <c r="AU26" s="3"/>
      <c r="AV26" s="3"/>
      <c r="AX26" t="s">
        <v>71</v>
      </c>
      <c r="AY26" s="27">
        <v>0</v>
      </c>
    </row>
    <row r="27" spans="1:51" ht="18.75" customHeight="1" x14ac:dyDescent="0.2">
      <c r="A27" s="99"/>
      <c r="B27" s="99"/>
      <c r="C27" s="99"/>
      <c r="D27" s="99"/>
      <c r="E27" s="99"/>
      <c r="F27" s="102" t="s">
        <v>33</v>
      </c>
      <c r="G27" s="102"/>
      <c r="H27" s="102"/>
      <c r="I27" s="102"/>
      <c r="J27" s="102"/>
      <c r="K27" s="102"/>
      <c r="L27" s="112">
        <f>VLOOKUP(AB2,【参考】小城市国保税率!$A$3:$P$21,4,FALSE)</f>
        <v>35000</v>
      </c>
      <c r="M27" s="113"/>
      <c r="N27" s="113"/>
      <c r="O27" s="113"/>
      <c r="P27" s="114"/>
      <c r="Q27" s="127">
        <f>IF($AC$29=$AC$25,L27*0.7,IF($AC$29=AH25,L27*0.5,IF(AC29=AM25,L27*0.2,0)))</f>
        <v>24500</v>
      </c>
      <c r="R27" s="113"/>
      <c r="S27" s="113"/>
      <c r="T27" s="113"/>
      <c r="U27" s="121"/>
      <c r="V27" s="3"/>
      <c r="W27" s="3"/>
      <c r="X27" s="3"/>
      <c r="Y27" s="3"/>
      <c r="Z27" s="3"/>
      <c r="AA27" s="3"/>
      <c r="AB27" s="3"/>
      <c r="AC27" s="3"/>
      <c r="AD27" s="3"/>
      <c r="AE27" s="3"/>
      <c r="AF27" s="3" t="s">
        <v>30</v>
      </c>
      <c r="AG27" s="3"/>
      <c r="AH27" s="3"/>
      <c r="AI27" s="3"/>
      <c r="AJ27" s="3"/>
      <c r="AK27" s="3" t="s">
        <v>30</v>
      </c>
      <c r="AL27" s="3"/>
      <c r="AM27" s="3"/>
      <c r="AN27" s="3"/>
      <c r="AO27" s="3"/>
      <c r="AP27" s="3" t="s">
        <v>30</v>
      </c>
      <c r="AQ27" s="3"/>
      <c r="AR27" s="3"/>
      <c r="AS27" s="3"/>
      <c r="AT27" s="3"/>
      <c r="AU27" s="3"/>
      <c r="AV27" s="3"/>
      <c r="AX27" t="s">
        <v>72</v>
      </c>
      <c r="AY27" s="27">
        <f>VLOOKUP(AB2,【参考】小城市国保税率!$A$3:$P$21,15,FALSE)</f>
        <v>285000</v>
      </c>
    </row>
    <row r="28" spans="1:51" ht="18.75" customHeight="1" x14ac:dyDescent="0.2">
      <c r="A28" s="99" t="s">
        <v>24</v>
      </c>
      <c r="B28" s="99"/>
      <c r="C28" s="99"/>
      <c r="D28" s="99"/>
      <c r="E28" s="99"/>
      <c r="F28" s="103" t="s">
        <v>31</v>
      </c>
      <c r="G28" s="103"/>
      <c r="H28" s="103"/>
      <c r="I28" s="103"/>
      <c r="J28" s="103"/>
      <c r="K28" s="103"/>
      <c r="L28" s="115">
        <f>VLOOKUP(AB2,【参考】小城市国保税率!$A$3:$P$21,5,FALSE)</f>
        <v>2.8000000000000001E-2</v>
      </c>
      <c r="M28" s="116"/>
      <c r="N28" s="116"/>
      <c r="O28" s="116"/>
      <c r="P28" s="117"/>
      <c r="Q28" s="128"/>
      <c r="R28" s="129"/>
      <c r="S28" s="129"/>
      <c r="T28" s="129"/>
      <c r="U28" s="130"/>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X28" t="s">
        <v>73</v>
      </c>
      <c r="AY28" s="27">
        <f>VLOOKUP(AB2,【参考】小城市国保税率!$A$3:$P$21,16,FALSE)</f>
        <v>520000</v>
      </c>
    </row>
    <row r="29" spans="1:51" ht="18.75" customHeight="1" x14ac:dyDescent="0.2">
      <c r="A29" s="99"/>
      <c r="B29" s="99"/>
      <c r="C29" s="99"/>
      <c r="D29" s="99"/>
      <c r="E29" s="99"/>
      <c r="F29" s="101" t="s">
        <v>32</v>
      </c>
      <c r="G29" s="101"/>
      <c r="H29" s="101"/>
      <c r="I29" s="101"/>
      <c r="J29" s="101"/>
      <c r="K29" s="101"/>
      <c r="L29" s="118">
        <f>VLOOKUP(AB2,【参考】小城市国保税率!$A$3:$P$21,6,FALSE)</f>
        <v>7300</v>
      </c>
      <c r="M29" s="119"/>
      <c r="N29" s="119"/>
      <c r="O29" s="119"/>
      <c r="P29" s="120"/>
      <c r="Q29" s="125">
        <f>IF($AC$29=$AC$25,L29*0.7,IF($AC$29=AH25,L29*0.5,IF(AC29=AM25,L29*0.2,0)))</f>
        <v>5110</v>
      </c>
      <c r="R29" s="119"/>
      <c r="S29" s="119"/>
      <c r="T29" s="119"/>
      <c r="U29" s="126"/>
      <c r="V29" s="3"/>
      <c r="W29" s="3"/>
      <c r="X29" s="3"/>
      <c r="Y29" s="3"/>
      <c r="Z29" s="3"/>
      <c r="AA29" s="3"/>
      <c r="AB29" s="3"/>
      <c r="AC29" s="156" t="str">
        <f>IF(AC26&gt;=S18,AC25,IF(AND(AC26&lt;S18,AH26&gt;=S18),AH25,IF(AM26&lt;S18,"",AM25)))</f>
        <v>７割軽減</v>
      </c>
      <c r="AD29" s="156"/>
      <c r="AE29" s="156"/>
      <c r="AF29" s="156"/>
      <c r="AG29" s="156"/>
      <c r="AH29" s="6" t="s">
        <v>39</v>
      </c>
      <c r="AI29" s="6"/>
      <c r="AJ29" s="6"/>
      <c r="AK29" s="6"/>
      <c r="AL29" s="6"/>
      <c r="AM29" s="3"/>
      <c r="AN29" s="3"/>
      <c r="AO29" s="3"/>
      <c r="AP29" s="3"/>
      <c r="AQ29" s="3"/>
      <c r="AR29" s="3"/>
      <c r="AS29" s="3"/>
      <c r="AT29" s="3"/>
      <c r="AU29" s="3"/>
      <c r="AV29" s="3"/>
    </row>
    <row r="30" spans="1:51" ht="18.75" customHeight="1" x14ac:dyDescent="0.2">
      <c r="A30" s="99"/>
      <c r="B30" s="99"/>
      <c r="C30" s="99"/>
      <c r="D30" s="99"/>
      <c r="E30" s="99"/>
      <c r="F30" s="102" t="s">
        <v>33</v>
      </c>
      <c r="G30" s="102"/>
      <c r="H30" s="102"/>
      <c r="I30" s="102"/>
      <c r="J30" s="102"/>
      <c r="K30" s="102"/>
      <c r="L30" s="112">
        <f>VLOOKUP(AB2,【参考】小城市国保税率!$A$3:$P$21,7,FALSE)</f>
        <v>8400</v>
      </c>
      <c r="M30" s="113"/>
      <c r="N30" s="113"/>
      <c r="O30" s="113"/>
      <c r="P30" s="114"/>
      <c r="Q30" s="127">
        <f>IF($AC$29=$AC$25,L30*0.7,IF($AC$29=AH25,L30*0.5,IF(AC29=AM25,L30*0.2,0)))</f>
        <v>5880</v>
      </c>
      <c r="R30" s="113"/>
      <c r="S30" s="113"/>
      <c r="T30" s="113"/>
      <c r="U30" s="121"/>
      <c r="V30" s="3"/>
      <c r="W30" s="3"/>
      <c r="X30" s="3"/>
      <c r="Y30" s="3"/>
      <c r="Z30" s="3"/>
      <c r="AA30" s="16"/>
      <c r="AB30" s="3"/>
      <c r="AC30" s="2" t="s">
        <v>40</v>
      </c>
      <c r="AD30" s="3"/>
      <c r="AE30" s="3"/>
      <c r="AF30" s="3"/>
      <c r="AG30" s="3"/>
      <c r="AH30" s="3"/>
      <c r="AI30" s="3"/>
      <c r="AJ30" s="3"/>
      <c r="AK30" s="3"/>
      <c r="AL30" s="3"/>
      <c r="AM30" s="3"/>
      <c r="AN30" s="3"/>
      <c r="AO30" s="3"/>
      <c r="AP30" s="3"/>
      <c r="AQ30" s="3"/>
      <c r="AR30" s="3"/>
      <c r="AS30" s="3"/>
      <c r="AT30" s="3"/>
      <c r="AU30" s="3"/>
      <c r="AV30" s="3"/>
    </row>
    <row r="31" spans="1:51" ht="18.75" customHeight="1" x14ac:dyDescent="0.2">
      <c r="A31" s="99" t="s">
        <v>25</v>
      </c>
      <c r="B31" s="99"/>
      <c r="C31" s="99"/>
      <c r="D31" s="99"/>
      <c r="E31" s="99"/>
      <c r="F31" s="103" t="s">
        <v>31</v>
      </c>
      <c r="G31" s="103"/>
      <c r="H31" s="103"/>
      <c r="I31" s="103"/>
      <c r="J31" s="103"/>
      <c r="K31" s="103"/>
      <c r="L31" s="115">
        <f>VLOOKUP(AB2,【参考】小城市国保税率!$A$3:$P$21,8,FALSE)</f>
        <v>2.3E-2</v>
      </c>
      <c r="M31" s="116"/>
      <c r="N31" s="116"/>
      <c r="O31" s="116"/>
      <c r="P31" s="117"/>
      <c r="Q31" s="128"/>
      <c r="R31" s="129"/>
      <c r="S31" s="129"/>
      <c r="T31" s="129"/>
      <c r="U31" s="130"/>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51" ht="18.75" customHeight="1" x14ac:dyDescent="0.2">
      <c r="A32" s="99"/>
      <c r="B32" s="99"/>
      <c r="C32" s="99"/>
      <c r="D32" s="99"/>
      <c r="E32" s="99"/>
      <c r="F32" s="101" t="s">
        <v>32</v>
      </c>
      <c r="G32" s="101"/>
      <c r="H32" s="101"/>
      <c r="I32" s="101"/>
      <c r="J32" s="101"/>
      <c r="K32" s="101"/>
      <c r="L32" s="118">
        <f>VLOOKUP(AB2,【参考】小城市国保税率!$A$3:$P$21,9,FALSE)</f>
        <v>7400</v>
      </c>
      <c r="M32" s="119"/>
      <c r="N32" s="119"/>
      <c r="O32" s="119"/>
      <c r="P32" s="120"/>
      <c r="Q32" s="125">
        <f>IF($AC$29=$AC$25,L32*0.7,IF($AC$29=AH25,L32*0.5,IF(AC29=AM25,L32*0.2,0)))</f>
        <v>5180</v>
      </c>
      <c r="R32" s="119"/>
      <c r="S32" s="119"/>
      <c r="T32" s="119"/>
      <c r="U32" s="126"/>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48" ht="18.75" customHeight="1" thickBot="1" x14ac:dyDescent="0.25">
      <c r="A33" s="99"/>
      <c r="B33" s="99"/>
      <c r="C33" s="99"/>
      <c r="D33" s="99"/>
      <c r="E33" s="99"/>
      <c r="F33" s="102" t="s">
        <v>33</v>
      </c>
      <c r="G33" s="102"/>
      <c r="H33" s="102"/>
      <c r="I33" s="102"/>
      <c r="J33" s="102"/>
      <c r="K33" s="102"/>
      <c r="L33" s="113">
        <f>VLOOKUP(AB2,【参考】小城市国保税率!$A$3:$P$21,10,FALSE)</f>
        <v>4200</v>
      </c>
      <c r="M33" s="113"/>
      <c r="N33" s="113"/>
      <c r="O33" s="113"/>
      <c r="P33" s="121"/>
      <c r="Q33" s="136">
        <f>IF($AC$29=$AC$25,L33*0.7,IF($AC$29=AH25,L33*0.5,IF(AC29=AM25,L33*0.2,0)))</f>
        <v>2940</v>
      </c>
      <c r="R33" s="137"/>
      <c r="S33" s="137"/>
      <c r="T33" s="137"/>
      <c r="U33" s="138"/>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2">
      <c r="A37" s="3" t="s">
        <v>34</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2">
      <c r="A39" s="110" t="s">
        <v>4</v>
      </c>
      <c r="B39" s="110"/>
      <c r="C39" s="110"/>
      <c r="D39" s="110"/>
      <c r="E39" s="110"/>
      <c r="F39" s="110"/>
      <c r="G39" s="18"/>
      <c r="H39" s="99" t="s">
        <v>23</v>
      </c>
      <c r="I39" s="99"/>
      <c r="J39" s="99"/>
      <c r="K39" s="99"/>
      <c r="L39" s="99"/>
      <c r="M39" s="99"/>
      <c r="N39" s="99"/>
      <c r="O39" s="99"/>
      <c r="P39" s="99"/>
      <c r="Q39" s="99"/>
      <c r="R39" s="99" t="s">
        <v>24</v>
      </c>
      <c r="S39" s="99"/>
      <c r="T39" s="99"/>
      <c r="U39" s="99"/>
      <c r="V39" s="99"/>
      <c r="W39" s="99"/>
      <c r="X39" s="99"/>
      <c r="Y39" s="99"/>
      <c r="Z39" s="99"/>
      <c r="AA39" s="99"/>
      <c r="AB39" s="99" t="s">
        <v>25</v>
      </c>
      <c r="AC39" s="99"/>
      <c r="AD39" s="99"/>
      <c r="AE39" s="99"/>
      <c r="AF39" s="99"/>
      <c r="AG39" s="99"/>
      <c r="AH39" s="99"/>
      <c r="AI39" s="99"/>
      <c r="AJ39" s="99"/>
      <c r="AK39" s="99"/>
      <c r="AL39" s="3"/>
      <c r="AM39" s="3"/>
      <c r="AN39" s="3"/>
      <c r="AO39" s="3"/>
      <c r="AP39" s="3"/>
      <c r="AQ39" s="3"/>
      <c r="AR39" s="3"/>
      <c r="AS39" s="3"/>
      <c r="AT39" s="3"/>
      <c r="AU39" s="3"/>
      <c r="AV39" s="3"/>
    </row>
    <row r="40" spans="1:48" ht="18.75" customHeight="1" x14ac:dyDescent="0.2">
      <c r="A40" s="110"/>
      <c r="B40" s="110"/>
      <c r="C40" s="110"/>
      <c r="D40" s="110"/>
      <c r="E40" s="110"/>
      <c r="F40" s="110"/>
      <c r="G40" s="18"/>
      <c r="H40" s="110" t="s">
        <v>31</v>
      </c>
      <c r="I40" s="110"/>
      <c r="J40" s="110"/>
      <c r="K40" s="110"/>
      <c r="L40" s="110"/>
      <c r="M40" s="139" t="s">
        <v>32</v>
      </c>
      <c r="N40" s="139"/>
      <c r="O40" s="139"/>
      <c r="P40" s="139"/>
      <c r="Q40" s="139"/>
      <c r="R40" s="110" t="s">
        <v>31</v>
      </c>
      <c r="S40" s="110"/>
      <c r="T40" s="110"/>
      <c r="U40" s="110"/>
      <c r="V40" s="110"/>
      <c r="W40" s="139" t="s">
        <v>32</v>
      </c>
      <c r="X40" s="139"/>
      <c r="Y40" s="139"/>
      <c r="Z40" s="139"/>
      <c r="AA40" s="139"/>
      <c r="AB40" s="149" t="s">
        <v>31</v>
      </c>
      <c r="AC40" s="149"/>
      <c r="AD40" s="149"/>
      <c r="AE40" s="149"/>
      <c r="AF40" s="149"/>
      <c r="AG40" s="139" t="s">
        <v>32</v>
      </c>
      <c r="AH40" s="139"/>
      <c r="AI40" s="139"/>
      <c r="AJ40" s="139"/>
      <c r="AK40" s="139"/>
      <c r="AL40" s="3"/>
      <c r="AM40" s="3"/>
      <c r="AN40" s="3"/>
      <c r="AO40" s="3"/>
      <c r="AP40" s="3"/>
      <c r="AQ40" s="3"/>
      <c r="AR40" s="3"/>
      <c r="AS40" s="3"/>
      <c r="AT40" s="3"/>
      <c r="AU40" s="3"/>
      <c r="AV40" s="3"/>
    </row>
    <row r="41" spans="1:48" ht="18.75" customHeight="1" x14ac:dyDescent="0.2">
      <c r="A41" s="129" t="str">
        <f>IF(H8="","",H8)</f>
        <v/>
      </c>
      <c r="B41" s="129"/>
      <c r="C41" s="129"/>
      <c r="D41" s="129"/>
      <c r="E41" s="129"/>
      <c r="F41" s="129"/>
      <c r="G41" s="39">
        <f>IF(H8="",0,IF(O8&lt;40,1,IF(O8&lt;=65,2,1)))</f>
        <v>0</v>
      </c>
      <c r="H41" s="135">
        <v>0</v>
      </c>
      <c r="I41" s="135"/>
      <c r="J41" s="135"/>
      <c r="K41" s="135"/>
      <c r="L41" s="135"/>
      <c r="M41" s="140">
        <v>0</v>
      </c>
      <c r="N41" s="140"/>
      <c r="O41" s="140"/>
      <c r="P41" s="140"/>
      <c r="Q41" s="140"/>
      <c r="R41" s="135">
        <v>0</v>
      </c>
      <c r="S41" s="135"/>
      <c r="T41" s="135"/>
      <c r="U41" s="135"/>
      <c r="V41" s="135"/>
      <c r="W41" s="140">
        <v>0</v>
      </c>
      <c r="X41" s="140"/>
      <c r="Y41" s="140"/>
      <c r="Z41" s="140"/>
      <c r="AA41" s="140"/>
      <c r="AB41" s="135">
        <v>0</v>
      </c>
      <c r="AC41" s="135"/>
      <c r="AD41" s="135"/>
      <c r="AE41" s="135"/>
      <c r="AF41" s="135"/>
      <c r="AG41" s="140">
        <v>0</v>
      </c>
      <c r="AH41" s="140"/>
      <c r="AI41" s="140"/>
      <c r="AJ41" s="140"/>
      <c r="AK41" s="140"/>
      <c r="AL41" s="7"/>
      <c r="AM41" s="7"/>
      <c r="AN41" s="7"/>
      <c r="AO41" s="7"/>
      <c r="AP41" s="7"/>
      <c r="AQ41" s="7"/>
      <c r="AR41" s="7"/>
      <c r="AS41" s="7"/>
      <c r="AT41" s="7"/>
      <c r="AU41" s="7"/>
      <c r="AV41" s="3"/>
    </row>
    <row r="42" spans="1:48" ht="18.75" customHeight="1" x14ac:dyDescent="0.2">
      <c r="A42" s="129" t="str">
        <f t="shared" ref="A42" si="5">IF(H9="","",H9)</f>
        <v/>
      </c>
      <c r="B42" s="129"/>
      <c r="C42" s="129"/>
      <c r="D42" s="129"/>
      <c r="E42" s="129"/>
      <c r="F42" s="129"/>
      <c r="G42" s="39">
        <f t="shared" ref="G42:G50" si="6">IF(H9="",0,IF(O9&lt;40,1,IF(O9&lt;=65,2,1)))</f>
        <v>0</v>
      </c>
      <c r="H42" s="135" t="str">
        <f>IF(AG9="","",AG9*$L$25)</f>
        <v/>
      </c>
      <c r="I42" s="135"/>
      <c r="J42" s="135"/>
      <c r="K42" s="135"/>
      <c r="L42" s="135"/>
      <c r="M42" s="140" t="str">
        <f>IF(G42&lt;=0,"",$L$26-$Q$26)</f>
        <v/>
      </c>
      <c r="N42" s="140"/>
      <c r="O42" s="140"/>
      <c r="P42" s="140"/>
      <c r="Q42" s="140"/>
      <c r="R42" s="135" t="str">
        <f t="shared" ref="R42" si="7">IF(AG9="","",AG9*$L$28)</f>
        <v/>
      </c>
      <c r="S42" s="135"/>
      <c r="T42" s="135"/>
      <c r="U42" s="135"/>
      <c r="V42" s="135"/>
      <c r="W42" s="140" t="str">
        <f t="shared" ref="W42" si="8">IF(G42&lt;=0,"",$L$29-$Q$29)</f>
        <v/>
      </c>
      <c r="X42" s="140"/>
      <c r="Y42" s="140"/>
      <c r="Z42" s="140"/>
      <c r="AA42" s="140"/>
      <c r="AB42" s="135" t="str">
        <f t="shared" ref="AB42" si="9">IF(G42=2,IF(AND(O9&gt;=40,O9&lt;=64),AG9*$L$31,""),"")</f>
        <v/>
      </c>
      <c r="AC42" s="135"/>
      <c r="AD42" s="135"/>
      <c r="AE42" s="135"/>
      <c r="AF42" s="135"/>
      <c r="AG42" s="140" t="str">
        <f t="shared" ref="AG42" si="10">IF(G42=2,IF(AND(O9&gt;=40,O9&lt;=64),$L$32-$Q$32,""),"")</f>
        <v/>
      </c>
      <c r="AH42" s="140"/>
      <c r="AI42" s="140"/>
      <c r="AJ42" s="140"/>
      <c r="AK42" s="140"/>
      <c r="AL42" s="7"/>
      <c r="AM42" s="7"/>
      <c r="AN42" s="7"/>
      <c r="AO42" s="7"/>
      <c r="AP42" s="7"/>
      <c r="AQ42" s="7"/>
      <c r="AR42" s="7"/>
      <c r="AS42" s="7"/>
      <c r="AT42" s="7"/>
      <c r="AU42" s="7"/>
      <c r="AV42" s="3"/>
    </row>
    <row r="43" spans="1:48" ht="18.75" customHeight="1" x14ac:dyDescent="0.2">
      <c r="A43" s="129" t="str">
        <f t="shared" ref="A43:A50" si="11">IF(H10="","",H10)</f>
        <v/>
      </c>
      <c r="B43" s="129"/>
      <c r="C43" s="129"/>
      <c r="D43" s="129"/>
      <c r="E43" s="129"/>
      <c r="F43" s="129"/>
      <c r="G43" s="39">
        <f t="shared" si="6"/>
        <v>0</v>
      </c>
      <c r="H43" s="135" t="str">
        <f t="shared" ref="H43:H50" si="12">IF(AG10="","",AG10*$L$25)</f>
        <v/>
      </c>
      <c r="I43" s="135"/>
      <c r="J43" s="135"/>
      <c r="K43" s="135"/>
      <c r="L43" s="135"/>
      <c r="M43" s="140" t="str">
        <f t="shared" ref="M43:M50" si="13">IF(G43&lt;=0,"",$L$26-$Q$26)</f>
        <v/>
      </c>
      <c r="N43" s="140"/>
      <c r="O43" s="140"/>
      <c r="P43" s="140"/>
      <c r="Q43" s="140"/>
      <c r="R43" s="135" t="str">
        <f t="shared" ref="R43:R50" si="14">IF(AG10="","",AG10*$L$28)</f>
        <v/>
      </c>
      <c r="S43" s="135"/>
      <c r="T43" s="135"/>
      <c r="U43" s="135"/>
      <c r="V43" s="135"/>
      <c r="W43" s="140" t="str">
        <f t="shared" ref="W43:W50" si="15">IF(G43&lt;=0,"",$L$29-$Q$29)</f>
        <v/>
      </c>
      <c r="X43" s="140"/>
      <c r="Y43" s="140"/>
      <c r="Z43" s="140"/>
      <c r="AA43" s="140"/>
      <c r="AB43" s="135" t="str">
        <f t="shared" ref="AB43:AB50" si="16">IF(G43=2,IF(AND(O10&gt;=40,O10&lt;=64),AG10*$L$31,""),"")</f>
        <v/>
      </c>
      <c r="AC43" s="135"/>
      <c r="AD43" s="135"/>
      <c r="AE43" s="135"/>
      <c r="AF43" s="135"/>
      <c r="AG43" s="140" t="str">
        <f t="shared" ref="AG43:AG50" si="17">IF(G43=2,IF(AND(O10&gt;=40,O10&lt;=64),$L$32-$Q$32,""),"")</f>
        <v/>
      </c>
      <c r="AH43" s="140"/>
      <c r="AI43" s="140"/>
      <c r="AJ43" s="140"/>
      <c r="AK43" s="140"/>
      <c r="AL43" s="7"/>
      <c r="AM43" s="7"/>
      <c r="AN43" s="7"/>
      <c r="AO43" s="7"/>
      <c r="AP43" s="7"/>
      <c r="AQ43" s="7"/>
      <c r="AR43" s="7"/>
      <c r="AS43" s="7"/>
      <c r="AT43" s="7"/>
      <c r="AU43" s="7"/>
      <c r="AV43" s="3"/>
    </row>
    <row r="44" spans="1:48" ht="18.75" customHeight="1" x14ac:dyDescent="0.2">
      <c r="A44" s="129" t="str">
        <f t="shared" si="11"/>
        <v/>
      </c>
      <c r="B44" s="129"/>
      <c r="C44" s="129"/>
      <c r="D44" s="129"/>
      <c r="E44" s="129"/>
      <c r="F44" s="129"/>
      <c r="G44" s="39">
        <f t="shared" si="6"/>
        <v>0</v>
      </c>
      <c r="H44" s="135" t="str">
        <f t="shared" si="12"/>
        <v/>
      </c>
      <c r="I44" s="135"/>
      <c r="J44" s="135"/>
      <c r="K44" s="135"/>
      <c r="L44" s="135"/>
      <c r="M44" s="140" t="str">
        <f t="shared" si="13"/>
        <v/>
      </c>
      <c r="N44" s="140"/>
      <c r="O44" s="140"/>
      <c r="P44" s="140"/>
      <c r="Q44" s="140"/>
      <c r="R44" s="135" t="str">
        <f t="shared" si="14"/>
        <v/>
      </c>
      <c r="S44" s="135"/>
      <c r="T44" s="135"/>
      <c r="U44" s="135"/>
      <c r="V44" s="135"/>
      <c r="W44" s="140" t="str">
        <f t="shared" si="15"/>
        <v/>
      </c>
      <c r="X44" s="140"/>
      <c r="Y44" s="140"/>
      <c r="Z44" s="140"/>
      <c r="AA44" s="140"/>
      <c r="AB44" s="135" t="str">
        <f t="shared" si="16"/>
        <v/>
      </c>
      <c r="AC44" s="135"/>
      <c r="AD44" s="135"/>
      <c r="AE44" s="135"/>
      <c r="AF44" s="135"/>
      <c r="AG44" s="140" t="str">
        <f t="shared" si="17"/>
        <v/>
      </c>
      <c r="AH44" s="140"/>
      <c r="AI44" s="140"/>
      <c r="AJ44" s="140"/>
      <c r="AK44" s="140"/>
      <c r="AL44" s="7"/>
      <c r="AM44" s="7"/>
      <c r="AN44" s="7"/>
      <c r="AO44" s="7"/>
      <c r="AP44" s="7"/>
      <c r="AQ44" s="7"/>
      <c r="AR44" s="7"/>
      <c r="AS44" s="7"/>
      <c r="AT44" s="7"/>
      <c r="AU44" s="7"/>
      <c r="AV44" s="3"/>
    </row>
    <row r="45" spans="1:48" ht="18.75" customHeight="1" x14ac:dyDescent="0.2">
      <c r="A45" s="129" t="str">
        <f t="shared" si="11"/>
        <v/>
      </c>
      <c r="B45" s="129"/>
      <c r="C45" s="129"/>
      <c r="D45" s="129"/>
      <c r="E45" s="129"/>
      <c r="F45" s="129"/>
      <c r="G45" s="39">
        <f t="shared" si="6"/>
        <v>0</v>
      </c>
      <c r="H45" s="135" t="str">
        <f t="shared" si="12"/>
        <v/>
      </c>
      <c r="I45" s="135"/>
      <c r="J45" s="135"/>
      <c r="K45" s="135"/>
      <c r="L45" s="135"/>
      <c r="M45" s="140" t="str">
        <f t="shared" si="13"/>
        <v/>
      </c>
      <c r="N45" s="140"/>
      <c r="O45" s="140"/>
      <c r="P45" s="140"/>
      <c r="Q45" s="140"/>
      <c r="R45" s="135" t="str">
        <f t="shared" si="14"/>
        <v/>
      </c>
      <c r="S45" s="135"/>
      <c r="T45" s="135"/>
      <c r="U45" s="135"/>
      <c r="V45" s="135"/>
      <c r="W45" s="140" t="str">
        <f t="shared" si="15"/>
        <v/>
      </c>
      <c r="X45" s="140"/>
      <c r="Y45" s="140"/>
      <c r="Z45" s="140"/>
      <c r="AA45" s="140"/>
      <c r="AB45" s="135" t="str">
        <f t="shared" si="16"/>
        <v/>
      </c>
      <c r="AC45" s="135"/>
      <c r="AD45" s="135"/>
      <c r="AE45" s="135"/>
      <c r="AF45" s="135"/>
      <c r="AG45" s="140" t="str">
        <f t="shared" si="17"/>
        <v/>
      </c>
      <c r="AH45" s="140"/>
      <c r="AI45" s="140"/>
      <c r="AJ45" s="140"/>
      <c r="AK45" s="140"/>
      <c r="AL45" s="7"/>
      <c r="AM45" s="7"/>
      <c r="AN45" s="7"/>
      <c r="AO45" s="7"/>
      <c r="AP45" s="7"/>
      <c r="AQ45" s="7"/>
      <c r="AR45" s="7"/>
      <c r="AS45" s="7"/>
      <c r="AT45" s="7"/>
      <c r="AU45" s="7"/>
      <c r="AV45" s="3"/>
    </row>
    <row r="46" spans="1:48" ht="18.75" customHeight="1" x14ac:dyDescent="0.2">
      <c r="A46" s="129" t="str">
        <f t="shared" si="11"/>
        <v/>
      </c>
      <c r="B46" s="129"/>
      <c r="C46" s="129"/>
      <c r="D46" s="129"/>
      <c r="E46" s="129"/>
      <c r="F46" s="129"/>
      <c r="G46" s="39">
        <f t="shared" si="6"/>
        <v>0</v>
      </c>
      <c r="H46" s="135" t="str">
        <f t="shared" si="12"/>
        <v/>
      </c>
      <c r="I46" s="135"/>
      <c r="J46" s="135"/>
      <c r="K46" s="135"/>
      <c r="L46" s="135"/>
      <c r="M46" s="140" t="str">
        <f t="shared" si="13"/>
        <v/>
      </c>
      <c r="N46" s="140"/>
      <c r="O46" s="140"/>
      <c r="P46" s="140"/>
      <c r="Q46" s="140"/>
      <c r="R46" s="135" t="str">
        <f t="shared" si="14"/>
        <v/>
      </c>
      <c r="S46" s="135"/>
      <c r="T46" s="135"/>
      <c r="U46" s="135"/>
      <c r="V46" s="135"/>
      <c r="W46" s="140" t="str">
        <f t="shared" si="15"/>
        <v/>
      </c>
      <c r="X46" s="140"/>
      <c r="Y46" s="140"/>
      <c r="Z46" s="140"/>
      <c r="AA46" s="140"/>
      <c r="AB46" s="135" t="str">
        <f t="shared" si="16"/>
        <v/>
      </c>
      <c r="AC46" s="135"/>
      <c r="AD46" s="135"/>
      <c r="AE46" s="135"/>
      <c r="AF46" s="135"/>
      <c r="AG46" s="140" t="str">
        <f t="shared" si="17"/>
        <v/>
      </c>
      <c r="AH46" s="140"/>
      <c r="AI46" s="140"/>
      <c r="AJ46" s="140"/>
      <c r="AK46" s="140"/>
      <c r="AL46" s="7"/>
      <c r="AM46" s="7"/>
      <c r="AN46" s="7"/>
      <c r="AO46" s="7"/>
      <c r="AP46" s="7"/>
      <c r="AQ46" s="7"/>
      <c r="AR46" s="7"/>
      <c r="AS46" s="7"/>
      <c r="AT46" s="7"/>
      <c r="AU46" s="7"/>
      <c r="AV46" s="3"/>
    </row>
    <row r="47" spans="1:48" ht="18.75" customHeight="1" x14ac:dyDescent="0.2">
      <c r="A47" s="129" t="str">
        <f t="shared" si="11"/>
        <v/>
      </c>
      <c r="B47" s="129"/>
      <c r="C47" s="129"/>
      <c r="D47" s="129"/>
      <c r="E47" s="129"/>
      <c r="F47" s="129"/>
      <c r="G47" s="39">
        <f t="shared" si="6"/>
        <v>0</v>
      </c>
      <c r="H47" s="135" t="str">
        <f t="shared" si="12"/>
        <v/>
      </c>
      <c r="I47" s="135"/>
      <c r="J47" s="135"/>
      <c r="K47" s="135"/>
      <c r="L47" s="135"/>
      <c r="M47" s="140" t="str">
        <f t="shared" si="13"/>
        <v/>
      </c>
      <c r="N47" s="140"/>
      <c r="O47" s="140"/>
      <c r="P47" s="140"/>
      <c r="Q47" s="140"/>
      <c r="R47" s="135" t="str">
        <f t="shared" si="14"/>
        <v/>
      </c>
      <c r="S47" s="135"/>
      <c r="T47" s="135"/>
      <c r="U47" s="135"/>
      <c r="V47" s="135"/>
      <c r="W47" s="140" t="str">
        <f t="shared" si="15"/>
        <v/>
      </c>
      <c r="X47" s="140"/>
      <c r="Y47" s="140"/>
      <c r="Z47" s="140"/>
      <c r="AA47" s="140"/>
      <c r="AB47" s="135" t="str">
        <f t="shared" si="16"/>
        <v/>
      </c>
      <c r="AC47" s="135"/>
      <c r="AD47" s="135"/>
      <c r="AE47" s="135"/>
      <c r="AF47" s="135"/>
      <c r="AG47" s="140" t="str">
        <f t="shared" si="17"/>
        <v/>
      </c>
      <c r="AH47" s="140"/>
      <c r="AI47" s="140"/>
      <c r="AJ47" s="140"/>
      <c r="AK47" s="140"/>
      <c r="AL47" s="7"/>
      <c r="AM47" s="7"/>
      <c r="AN47" s="7"/>
      <c r="AO47" s="7"/>
      <c r="AP47" s="7"/>
      <c r="AQ47" s="7"/>
      <c r="AR47" s="7"/>
      <c r="AS47" s="7"/>
      <c r="AT47" s="7"/>
      <c r="AU47" s="7"/>
      <c r="AV47" s="3"/>
    </row>
    <row r="48" spans="1:48" ht="18.75" customHeight="1" x14ac:dyDescent="0.2">
      <c r="A48" s="129" t="str">
        <f t="shared" si="11"/>
        <v/>
      </c>
      <c r="B48" s="129"/>
      <c r="C48" s="129"/>
      <c r="D48" s="129"/>
      <c r="E48" s="129"/>
      <c r="F48" s="129"/>
      <c r="G48" s="39">
        <f t="shared" si="6"/>
        <v>0</v>
      </c>
      <c r="H48" s="135" t="str">
        <f t="shared" si="12"/>
        <v/>
      </c>
      <c r="I48" s="135"/>
      <c r="J48" s="135"/>
      <c r="K48" s="135"/>
      <c r="L48" s="135"/>
      <c r="M48" s="140" t="str">
        <f t="shared" si="13"/>
        <v/>
      </c>
      <c r="N48" s="140"/>
      <c r="O48" s="140"/>
      <c r="P48" s="140"/>
      <c r="Q48" s="140"/>
      <c r="R48" s="135" t="str">
        <f t="shared" si="14"/>
        <v/>
      </c>
      <c r="S48" s="135"/>
      <c r="T48" s="135"/>
      <c r="U48" s="135"/>
      <c r="V48" s="135"/>
      <c r="W48" s="140" t="str">
        <f t="shared" si="15"/>
        <v/>
      </c>
      <c r="X48" s="140"/>
      <c r="Y48" s="140"/>
      <c r="Z48" s="140"/>
      <c r="AA48" s="140"/>
      <c r="AB48" s="135" t="str">
        <f t="shared" si="16"/>
        <v/>
      </c>
      <c r="AC48" s="135"/>
      <c r="AD48" s="135"/>
      <c r="AE48" s="135"/>
      <c r="AF48" s="135"/>
      <c r="AG48" s="140" t="str">
        <f t="shared" si="17"/>
        <v/>
      </c>
      <c r="AH48" s="140"/>
      <c r="AI48" s="140"/>
      <c r="AJ48" s="140"/>
      <c r="AK48" s="140"/>
      <c r="AL48" s="7"/>
      <c r="AM48" s="7"/>
      <c r="AN48" s="7"/>
      <c r="AO48" s="7"/>
      <c r="AP48" s="7"/>
      <c r="AQ48" s="7"/>
      <c r="AR48" s="7"/>
      <c r="AS48" s="7"/>
      <c r="AT48" s="7"/>
      <c r="AU48" s="7"/>
      <c r="AV48" s="3"/>
    </row>
    <row r="49" spans="1:48" ht="18.75" customHeight="1" x14ac:dyDescent="0.2">
      <c r="A49" s="129" t="str">
        <f t="shared" si="11"/>
        <v/>
      </c>
      <c r="B49" s="129"/>
      <c r="C49" s="129"/>
      <c r="D49" s="129"/>
      <c r="E49" s="129"/>
      <c r="F49" s="129"/>
      <c r="G49" s="39">
        <f t="shared" si="6"/>
        <v>0</v>
      </c>
      <c r="H49" s="135" t="str">
        <f t="shared" si="12"/>
        <v/>
      </c>
      <c r="I49" s="135"/>
      <c r="J49" s="135"/>
      <c r="K49" s="135"/>
      <c r="L49" s="135"/>
      <c r="M49" s="140" t="str">
        <f t="shared" si="13"/>
        <v/>
      </c>
      <c r="N49" s="140"/>
      <c r="O49" s="140"/>
      <c r="P49" s="140"/>
      <c r="Q49" s="140"/>
      <c r="R49" s="135" t="str">
        <f t="shared" si="14"/>
        <v/>
      </c>
      <c r="S49" s="135"/>
      <c r="T49" s="135"/>
      <c r="U49" s="135"/>
      <c r="V49" s="135"/>
      <c r="W49" s="140" t="str">
        <f t="shared" si="15"/>
        <v/>
      </c>
      <c r="X49" s="140"/>
      <c r="Y49" s="140"/>
      <c r="Z49" s="140"/>
      <c r="AA49" s="140"/>
      <c r="AB49" s="135" t="str">
        <f t="shared" si="16"/>
        <v/>
      </c>
      <c r="AC49" s="135"/>
      <c r="AD49" s="135"/>
      <c r="AE49" s="135"/>
      <c r="AF49" s="135"/>
      <c r="AG49" s="140" t="str">
        <f t="shared" si="17"/>
        <v/>
      </c>
      <c r="AH49" s="140"/>
      <c r="AI49" s="140"/>
      <c r="AJ49" s="140"/>
      <c r="AK49" s="140"/>
      <c r="AL49" s="175" t="s">
        <v>38</v>
      </c>
      <c r="AM49" s="176"/>
      <c r="AN49" s="176"/>
      <c r="AO49" s="176"/>
      <c r="AP49" s="177"/>
      <c r="AQ49" s="163" t="s">
        <v>35</v>
      </c>
      <c r="AR49" s="164"/>
      <c r="AS49" s="164"/>
      <c r="AT49" s="164"/>
      <c r="AU49" s="165"/>
      <c r="AV49" s="3"/>
    </row>
    <row r="50" spans="1:48" ht="18.75" customHeight="1" thickBot="1" x14ac:dyDescent="0.25">
      <c r="A50" s="129" t="str">
        <f t="shared" si="11"/>
        <v/>
      </c>
      <c r="B50" s="129"/>
      <c r="C50" s="129"/>
      <c r="D50" s="129"/>
      <c r="E50" s="129"/>
      <c r="F50" s="129"/>
      <c r="G50" s="39">
        <f t="shared" si="6"/>
        <v>0</v>
      </c>
      <c r="H50" s="135" t="str">
        <f t="shared" si="12"/>
        <v/>
      </c>
      <c r="I50" s="135"/>
      <c r="J50" s="135"/>
      <c r="K50" s="135"/>
      <c r="L50" s="135"/>
      <c r="M50" s="140" t="str">
        <f t="shared" si="13"/>
        <v/>
      </c>
      <c r="N50" s="140"/>
      <c r="O50" s="140"/>
      <c r="P50" s="140"/>
      <c r="Q50" s="140"/>
      <c r="R50" s="135" t="str">
        <f t="shared" si="14"/>
        <v/>
      </c>
      <c r="S50" s="135"/>
      <c r="T50" s="135"/>
      <c r="U50" s="135"/>
      <c r="V50" s="135"/>
      <c r="W50" s="140" t="str">
        <f t="shared" si="15"/>
        <v/>
      </c>
      <c r="X50" s="140"/>
      <c r="Y50" s="140"/>
      <c r="Z50" s="140"/>
      <c r="AA50" s="140"/>
      <c r="AB50" s="135" t="str">
        <f t="shared" si="16"/>
        <v/>
      </c>
      <c r="AC50" s="135"/>
      <c r="AD50" s="135"/>
      <c r="AE50" s="135"/>
      <c r="AF50" s="135"/>
      <c r="AG50" s="140" t="str">
        <f t="shared" si="17"/>
        <v/>
      </c>
      <c r="AH50" s="140"/>
      <c r="AI50" s="140"/>
      <c r="AJ50" s="140"/>
      <c r="AK50" s="140"/>
      <c r="AL50" s="178"/>
      <c r="AM50" s="179"/>
      <c r="AN50" s="179"/>
      <c r="AO50" s="179"/>
      <c r="AP50" s="180"/>
      <c r="AQ50" s="166"/>
      <c r="AR50" s="167"/>
      <c r="AS50" s="167"/>
      <c r="AT50" s="167"/>
      <c r="AU50" s="168"/>
      <c r="AV50" s="3"/>
    </row>
    <row r="51" spans="1:48" ht="18.75" customHeight="1" x14ac:dyDescent="0.2">
      <c r="A51" s="141" t="s">
        <v>36</v>
      </c>
      <c r="B51" s="141"/>
      <c r="C51" s="141"/>
      <c r="D51" s="141"/>
      <c r="E51" s="141"/>
      <c r="F51" s="141"/>
      <c r="G51" s="19">
        <f>MAX(G41:G50)</f>
        <v>0</v>
      </c>
      <c r="H51" s="143">
        <f>IF(G41=0,0,(IF(G41&lt;=2,$L$27-$Q$27,0)))</f>
        <v>0</v>
      </c>
      <c r="I51" s="144"/>
      <c r="J51" s="144"/>
      <c r="K51" s="144"/>
      <c r="L51" s="144"/>
      <c r="M51" s="144"/>
      <c r="N51" s="144"/>
      <c r="O51" s="144"/>
      <c r="P51" s="144"/>
      <c r="Q51" s="145"/>
      <c r="R51" s="143">
        <f>IF(G41=0,0,(IF(G41&lt;=2,$L$30-$Q$30,0)))</f>
        <v>0</v>
      </c>
      <c r="S51" s="144"/>
      <c r="T51" s="144"/>
      <c r="U51" s="144"/>
      <c r="V51" s="144"/>
      <c r="W51" s="144"/>
      <c r="X51" s="144"/>
      <c r="Y51" s="144"/>
      <c r="Z51" s="144"/>
      <c r="AA51" s="145"/>
      <c r="AB51" s="143">
        <f>IF(G41=0,0,IF(G51=2,$L$33-$Q$33,0))</f>
        <v>0</v>
      </c>
      <c r="AC51" s="144"/>
      <c r="AD51" s="144"/>
      <c r="AE51" s="144"/>
      <c r="AF51" s="144"/>
      <c r="AG51" s="144"/>
      <c r="AH51" s="144"/>
      <c r="AI51" s="144"/>
      <c r="AJ51" s="144"/>
      <c r="AK51" s="181"/>
      <c r="AL51" s="169">
        <f>SUM(H52,R52,AB52)</f>
        <v>0</v>
      </c>
      <c r="AM51" s="170"/>
      <c r="AN51" s="170"/>
      <c r="AO51" s="170"/>
      <c r="AP51" s="171"/>
      <c r="AQ51" s="157">
        <f>ROUNDDOWN(AL51/12,-2)</f>
        <v>0</v>
      </c>
      <c r="AR51" s="158"/>
      <c r="AS51" s="158"/>
      <c r="AT51" s="158"/>
      <c r="AU51" s="159"/>
      <c r="AV51" s="3"/>
    </row>
    <row r="52" spans="1:48" ht="18.75" customHeight="1" thickBot="1" x14ac:dyDescent="0.25">
      <c r="A52" s="142" t="s">
        <v>37</v>
      </c>
      <c r="B52" s="142"/>
      <c r="C52" s="142"/>
      <c r="D52" s="142"/>
      <c r="E52" s="142"/>
      <c r="F52" s="142"/>
      <c r="G52" s="20"/>
      <c r="H52" s="146">
        <f>IF(SUM(H41:Q50,H51)&gt;=K53,K53,ROUNDDOWN(SUM(H41:Q50,H51),-2))</f>
        <v>0</v>
      </c>
      <c r="I52" s="147"/>
      <c r="J52" s="147"/>
      <c r="K52" s="147"/>
      <c r="L52" s="147"/>
      <c r="M52" s="147"/>
      <c r="N52" s="147"/>
      <c r="O52" s="147"/>
      <c r="P52" s="147"/>
      <c r="Q52" s="148"/>
      <c r="R52" s="146">
        <f>IF(SUM(R41:AA50,R51)&gt;=U53,U53,ROUNDDOWN(SUM(R41:AA50,R51),-2))</f>
        <v>0</v>
      </c>
      <c r="S52" s="147"/>
      <c r="T52" s="147"/>
      <c r="U52" s="147"/>
      <c r="V52" s="147"/>
      <c r="W52" s="147"/>
      <c r="X52" s="147"/>
      <c r="Y52" s="147"/>
      <c r="Z52" s="147"/>
      <c r="AA52" s="148"/>
      <c r="AB52" s="146">
        <f>IF(SUM(AB41:AK50,AB51)&gt;=AE53,AE53,ROUNDDOWN(SUM(AB41:AK50,AB51),-2))</f>
        <v>0</v>
      </c>
      <c r="AC52" s="147"/>
      <c r="AD52" s="147"/>
      <c r="AE52" s="147"/>
      <c r="AF52" s="147"/>
      <c r="AG52" s="147"/>
      <c r="AH52" s="147"/>
      <c r="AI52" s="147"/>
      <c r="AJ52" s="147"/>
      <c r="AK52" s="182"/>
      <c r="AL52" s="172"/>
      <c r="AM52" s="173"/>
      <c r="AN52" s="173"/>
      <c r="AO52" s="173"/>
      <c r="AP52" s="174"/>
      <c r="AQ52" s="160"/>
      <c r="AR52" s="161"/>
      <c r="AS52" s="161"/>
      <c r="AT52" s="161"/>
      <c r="AU52" s="162"/>
      <c r="AV52" s="3"/>
    </row>
    <row r="53" spans="1:48" ht="18.75" customHeight="1" x14ac:dyDescent="0.15">
      <c r="H53" s="26" t="s">
        <v>75</v>
      </c>
      <c r="I53" s="26"/>
      <c r="J53" s="26"/>
      <c r="K53" s="154">
        <f>VLOOKUP(AB2,【参考】小城市国保税率!$A$3:$P$21,11,FALSE)</f>
        <v>630000</v>
      </c>
      <c r="L53" s="154"/>
      <c r="M53" s="154"/>
      <c r="N53" s="154"/>
      <c r="O53" s="154"/>
      <c r="P53" s="26" t="s">
        <v>68</v>
      </c>
      <c r="Q53" s="26"/>
      <c r="R53" s="26" t="s">
        <v>69</v>
      </c>
      <c r="S53" s="26"/>
      <c r="T53" s="26"/>
      <c r="U53" s="154">
        <f>VLOOKUP(AB2,【参考】小城市国保税率!$A$3:$P$21,12,FALSE)</f>
        <v>190000</v>
      </c>
      <c r="V53" s="154"/>
      <c r="W53" s="154"/>
      <c r="X53" s="154"/>
      <c r="Y53" s="154"/>
      <c r="Z53" s="26" t="s">
        <v>76</v>
      </c>
      <c r="AA53" s="26"/>
      <c r="AB53" s="26" t="s">
        <v>69</v>
      </c>
      <c r="AC53" s="26"/>
      <c r="AD53" s="26"/>
      <c r="AE53" s="154">
        <f>VLOOKUP(AB2,【参考】小城市国保税率!$A$3:$P$21,13,FALSE)</f>
        <v>170000</v>
      </c>
      <c r="AF53" s="154"/>
      <c r="AG53" s="154"/>
      <c r="AH53" s="154"/>
      <c r="AI53" s="154"/>
      <c r="AJ53" s="26" t="s">
        <v>77</v>
      </c>
      <c r="AK53" s="26"/>
    </row>
    <row r="54" spans="1:48" ht="18.75" customHeight="1" x14ac:dyDescent="0.15"/>
    <row r="55" spans="1:48" ht="18.75" customHeight="1" x14ac:dyDescent="0.15"/>
    <row r="56" spans="1:48" ht="18.75" customHeight="1" x14ac:dyDescent="0.15"/>
    <row r="57" spans="1:48" ht="18.75" customHeight="1" x14ac:dyDescent="0.15"/>
    <row r="58" spans="1:48" ht="18.75" customHeight="1" x14ac:dyDescent="0.15"/>
    <row r="59" spans="1:48" ht="18.75" customHeight="1" x14ac:dyDescent="0.15"/>
    <row r="60" spans="1:48" ht="18.75" customHeight="1" x14ac:dyDescent="0.15"/>
    <row r="61" spans="1:48" ht="18.75" customHeight="1" x14ac:dyDescent="0.15"/>
    <row r="62" spans="1:48" ht="18.75" customHeight="1" x14ac:dyDescent="0.15"/>
    <row r="63" spans="1:48" ht="18.75" customHeight="1" x14ac:dyDescent="0.15"/>
    <row r="64" spans="1:48"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sheetData>
  <mergeCells count="207">
    <mergeCell ref="A1:J2"/>
    <mergeCell ref="A7:N7"/>
    <mergeCell ref="O7:R7"/>
    <mergeCell ref="S7:Y7"/>
    <mergeCell ref="Z7:AF7"/>
    <mergeCell ref="AG7:AM7"/>
    <mergeCell ref="A9:F9"/>
    <mergeCell ref="H9:N9"/>
    <mergeCell ref="O9:R9"/>
    <mergeCell ref="S9:Y9"/>
    <mergeCell ref="Z9:AF9"/>
    <mergeCell ref="AG9:AM9"/>
    <mergeCell ref="A8:F8"/>
    <mergeCell ref="H8:N8"/>
    <mergeCell ref="O8:R8"/>
    <mergeCell ref="S8:Y8"/>
    <mergeCell ref="Z8:AF8"/>
    <mergeCell ref="AG8:AM8"/>
    <mergeCell ref="AB2:AC3"/>
    <mergeCell ref="N2:V2"/>
    <mergeCell ref="A11:F11"/>
    <mergeCell ref="H11:N11"/>
    <mergeCell ref="O11:R11"/>
    <mergeCell ref="S11:Y11"/>
    <mergeCell ref="Z11:AF11"/>
    <mergeCell ref="AG11:AM11"/>
    <mergeCell ref="A10:F10"/>
    <mergeCell ref="H10:N10"/>
    <mergeCell ref="O10:R10"/>
    <mergeCell ref="S10:Y10"/>
    <mergeCell ref="Z10:AF10"/>
    <mergeCell ref="AG10:AM10"/>
    <mergeCell ref="A13:F13"/>
    <mergeCell ref="H13:N13"/>
    <mergeCell ref="O13:R13"/>
    <mergeCell ref="S13:Y13"/>
    <mergeCell ref="Z13:AF13"/>
    <mergeCell ref="AG13:AM13"/>
    <mergeCell ref="A12:F12"/>
    <mergeCell ref="H12:N12"/>
    <mergeCell ref="O12:R12"/>
    <mergeCell ref="S12:Y12"/>
    <mergeCell ref="Z12:AF12"/>
    <mergeCell ref="AG12:AM12"/>
    <mergeCell ref="A15:F15"/>
    <mergeCell ref="H15:N15"/>
    <mergeCell ref="O15:R15"/>
    <mergeCell ref="S15:Y15"/>
    <mergeCell ref="Z15:AF15"/>
    <mergeCell ref="AG15:AM15"/>
    <mergeCell ref="A14:F14"/>
    <mergeCell ref="H14:N14"/>
    <mergeCell ref="O14:R14"/>
    <mergeCell ref="S14:Y14"/>
    <mergeCell ref="Z14:AF14"/>
    <mergeCell ref="AG14:AM14"/>
    <mergeCell ref="A17:F17"/>
    <mergeCell ref="H17:N17"/>
    <mergeCell ref="O17:R17"/>
    <mergeCell ref="S17:Y17"/>
    <mergeCell ref="Z17:AF17"/>
    <mergeCell ref="AG17:AM17"/>
    <mergeCell ref="A16:F16"/>
    <mergeCell ref="H16:N16"/>
    <mergeCell ref="O16:R16"/>
    <mergeCell ref="S16:Y16"/>
    <mergeCell ref="Z16:AF16"/>
    <mergeCell ref="AG16:AM16"/>
    <mergeCell ref="A25:E27"/>
    <mergeCell ref="F25:K25"/>
    <mergeCell ref="L25:P25"/>
    <mergeCell ref="Q25:U25"/>
    <mergeCell ref="AC25:AG25"/>
    <mergeCell ref="F27:K27"/>
    <mergeCell ref="L27:P27"/>
    <mergeCell ref="Q27:U27"/>
    <mergeCell ref="A18:R18"/>
    <mergeCell ref="S18:Y18"/>
    <mergeCell ref="Z18:AF18"/>
    <mergeCell ref="AG18:AM18"/>
    <mergeCell ref="A19:F19"/>
    <mergeCell ref="H19:N19"/>
    <mergeCell ref="AH25:AL25"/>
    <mergeCell ref="AM25:AQ25"/>
    <mergeCell ref="F26:K26"/>
    <mergeCell ref="L26:P26"/>
    <mergeCell ref="Q26:U26"/>
    <mergeCell ref="AC26:AG26"/>
    <mergeCell ref="AH26:AL26"/>
    <mergeCell ref="AM26:AQ26"/>
    <mergeCell ref="Q24:U24"/>
    <mergeCell ref="AC29:AG29"/>
    <mergeCell ref="F30:K30"/>
    <mergeCell ref="L30:P30"/>
    <mergeCell ref="Q30:U30"/>
    <mergeCell ref="A31:E33"/>
    <mergeCell ref="F31:K31"/>
    <mergeCell ref="L31:P31"/>
    <mergeCell ref="Q31:U31"/>
    <mergeCell ref="F32:K32"/>
    <mergeCell ref="L32:P32"/>
    <mergeCell ref="A28:E30"/>
    <mergeCell ref="F28:K28"/>
    <mergeCell ref="L28:P28"/>
    <mergeCell ref="Q28:U28"/>
    <mergeCell ref="F29:K29"/>
    <mergeCell ref="L29:P29"/>
    <mergeCell ref="Q29:U29"/>
    <mergeCell ref="AB39:AK39"/>
    <mergeCell ref="H40:L40"/>
    <mergeCell ref="M40:Q40"/>
    <mergeCell ref="R40:V40"/>
    <mergeCell ref="W40:AA40"/>
    <mergeCell ref="AB40:AF40"/>
    <mergeCell ref="AG40:AK40"/>
    <mergeCell ref="Q32:U32"/>
    <mergeCell ref="F33:K33"/>
    <mergeCell ref="L33:P33"/>
    <mergeCell ref="Q33:U33"/>
    <mergeCell ref="A39:F40"/>
    <mergeCell ref="H39:Q39"/>
    <mergeCell ref="R39:AA39"/>
    <mergeCell ref="AG41:AK41"/>
    <mergeCell ref="A42:F42"/>
    <mergeCell ref="H42:L42"/>
    <mergeCell ref="M42:Q42"/>
    <mergeCell ref="R42:V42"/>
    <mergeCell ref="W42:AA42"/>
    <mergeCell ref="AB42:AF42"/>
    <mergeCell ref="AG42:AK42"/>
    <mergeCell ref="A41:F41"/>
    <mergeCell ref="H41:L41"/>
    <mergeCell ref="M41:Q41"/>
    <mergeCell ref="R41:V41"/>
    <mergeCell ref="W41:AA41"/>
    <mergeCell ref="AB41:AF41"/>
    <mergeCell ref="AG43:AK43"/>
    <mergeCell ref="A44:F44"/>
    <mergeCell ref="H44:L44"/>
    <mergeCell ref="M44:Q44"/>
    <mergeCell ref="R44:V44"/>
    <mergeCell ref="W44:AA44"/>
    <mergeCell ref="AB44:AF44"/>
    <mergeCell ref="AG44:AK44"/>
    <mergeCell ref="A43:F43"/>
    <mergeCell ref="H43:L43"/>
    <mergeCell ref="M43:Q43"/>
    <mergeCell ref="R43:V43"/>
    <mergeCell ref="W43:AA43"/>
    <mergeCell ref="AB43:AF43"/>
    <mergeCell ref="AG45:AK45"/>
    <mergeCell ref="A46:F46"/>
    <mergeCell ref="H46:L46"/>
    <mergeCell ref="M46:Q46"/>
    <mergeCell ref="R46:V46"/>
    <mergeCell ref="W46:AA46"/>
    <mergeCell ref="AB46:AF46"/>
    <mergeCell ref="AG46:AK46"/>
    <mergeCell ref="A45:F45"/>
    <mergeCell ref="H45:L45"/>
    <mergeCell ref="M45:Q45"/>
    <mergeCell ref="R45:V45"/>
    <mergeCell ref="W45:AA45"/>
    <mergeCell ref="AB45:AF45"/>
    <mergeCell ref="AG47:AK47"/>
    <mergeCell ref="A48:F48"/>
    <mergeCell ref="H48:L48"/>
    <mergeCell ref="M48:Q48"/>
    <mergeCell ref="R48:V48"/>
    <mergeCell ref="W48:AA48"/>
    <mergeCell ref="AB48:AF48"/>
    <mergeCell ref="AG48:AK48"/>
    <mergeCell ref="A47:F47"/>
    <mergeCell ref="H47:L47"/>
    <mergeCell ref="M47:Q47"/>
    <mergeCell ref="R47:V47"/>
    <mergeCell ref="W47:AA47"/>
    <mergeCell ref="AB47:AF47"/>
    <mergeCell ref="AG49:AK49"/>
    <mergeCell ref="AL49:AP50"/>
    <mergeCell ref="AQ49:AU50"/>
    <mergeCell ref="A50:F50"/>
    <mergeCell ref="H50:L50"/>
    <mergeCell ref="M50:Q50"/>
    <mergeCell ref="R50:V50"/>
    <mergeCell ref="W50:AA50"/>
    <mergeCell ref="AB50:AF50"/>
    <mergeCell ref="AG50:AK50"/>
    <mergeCell ref="A49:F49"/>
    <mergeCell ref="H49:L49"/>
    <mergeCell ref="M49:Q49"/>
    <mergeCell ref="R49:V49"/>
    <mergeCell ref="W49:AA49"/>
    <mergeCell ref="AB49:AF49"/>
    <mergeCell ref="K53:O53"/>
    <mergeCell ref="U53:Y53"/>
    <mergeCell ref="AE53:AI53"/>
    <mergeCell ref="A51:F51"/>
    <mergeCell ref="H51:Q51"/>
    <mergeCell ref="R51:AA51"/>
    <mergeCell ref="AB51:AK51"/>
    <mergeCell ref="AL51:AP52"/>
    <mergeCell ref="AQ51:AU52"/>
    <mergeCell ref="A52:F52"/>
    <mergeCell ref="H52:Q52"/>
    <mergeCell ref="R52:AA52"/>
    <mergeCell ref="AB52:AK52"/>
  </mergeCells>
  <phoneticPr fontId="2"/>
  <dataValidations count="1">
    <dataValidation type="list" allowBlank="1" showInputMessage="1" showErrorMessage="1" sqref="AB2:AC3" xr:uid="{00000000-0002-0000-0300-000000000000}">
      <formula1>年度</formula1>
    </dataValidation>
  </dataValidations>
  <pageMargins left="0.25" right="0.25" top="0.75" bottom="0.75" header="0.3" footer="0.3"/>
  <pageSetup paperSize="9" scale="6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1"/>
  <sheetViews>
    <sheetView workbookViewId="0">
      <selection activeCell="E16" sqref="E16"/>
    </sheetView>
  </sheetViews>
  <sheetFormatPr defaultRowHeight="14.25" x14ac:dyDescent="0.15"/>
  <cols>
    <col min="1" max="1" width="5.75" style="24" bestFit="1" customWidth="1"/>
    <col min="2" max="2" width="10" style="24" bestFit="1" customWidth="1"/>
    <col min="3" max="4" width="11.375" style="24" bestFit="1" customWidth="1"/>
    <col min="5" max="5" width="9.375" style="24" bestFit="1" customWidth="1"/>
    <col min="6" max="7" width="9.5" style="24" bestFit="1" customWidth="1"/>
    <col min="8" max="8" width="9.375" style="24" bestFit="1" customWidth="1"/>
    <col min="9" max="10" width="9.5" style="24" bestFit="1" customWidth="1"/>
    <col min="11" max="13" width="11.25" style="24" bestFit="1" customWidth="1"/>
    <col min="14" max="14" width="9.375" style="24" bestFit="1" customWidth="1"/>
    <col min="15" max="16" width="13.25" style="24" bestFit="1" customWidth="1"/>
    <col min="70" max="70" width="9" customWidth="1"/>
  </cols>
  <sheetData>
    <row r="1" spans="1:16" x14ac:dyDescent="0.15">
      <c r="A1" s="185" t="s">
        <v>61</v>
      </c>
      <c r="B1" s="186" t="s">
        <v>23</v>
      </c>
      <c r="C1" s="186"/>
      <c r="D1" s="186"/>
      <c r="E1" s="186" t="s">
        <v>24</v>
      </c>
      <c r="F1" s="186"/>
      <c r="G1" s="186"/>
      <c r="H1" s="186" t="s">
        <v>25</v>
      </c>
      <c r="I1" s="186"/>
      <c r="J1" s="186"/>
      <c r="K1" s="184" t="s">
        <v>62</v>
      </c>
      <c r="L1" s="184"/>
      <c r="M1" s="184"/>
      <c r="N1" s="183" t="s">
        <v>66</v>
      </c>
      <c r="O1" s="183"/>
      <c r="P1" s="183"/>
    </row>
    <row r="2" spans="1:16" x14ac:dyDescent="0.15">
      <c r="A2" s="185"/>
      <c r="B2" s="28" t="s">
        <v>31</v>
      </c>
      <c r="C2" s="29" t="s">
        <v>32</v>
      </c>
      <c r="D2" s="30" t="s">
        <v>33</v>
      </c>
      <c r="E2" s="28" t="s">
        <v>31</v>
      </c>
      <c r="F2" s="29" t="s">
        <v>32</v>
      </c>
      <c r="G2" s="30" t="s">
        <v>33</v>
      </c>
      <c r="H2" s="28" t="s">
        <v>31</v>
      </c>
      <c r="I2" s="29" t="s">
        <v>32</v>
      </c>
      <c r="J2" s="30" t="s">
        <v>33</v>
      </c>
      <c r="K2" s="31" t="s">
        <v>23</v>
      </c>
      <c r="L2" s="31" t="s">
        <v>24</v>
      </c>
      <c r="M2" s="31" t="s">
        <v>25</v>
      </c>
      <c r="N2" s="31" t="s">
        <v>63</v>
      </c>
      <c r="O2" s="28" t="s">
        <v>64</v>
      </c>
      <c r="P2" s="28" t="s">
        <v>65</v>
      </c>
    </row>
    <row r="3" spans="1:16" x14ac:dyDescent="0.15">
      <c r="A3" s="28">
        <v>3</v>
      </c>
      <c r="B3" s="32">
        <v>0.104</v>
      </c>
      <c r="C3" s="33">
        <v>29000</v>
      </c>
      <c r="D3" s="33">
        <v>35000</v>
      </c>
      <c r="E3" s="34">
        <v>2.8000000000000001E-2</v>
      </c>
      <c r="F3" s="33">
        <v>7300</v>
      </c>
      <c r="G3" s="33">
        <v>8400</v>
      </c>
      <c r="H3" s="34">
        <v>2.3E-2</v>
      </c>
      <c r="I3" s="33">
        <v>7400</v>
      </c>
      <c r="J3" s="33">
        <v>4200</v>
      </c>
      <c r="K3" s="33">
        <v>630000</v>
      </c>
      <c r="L3" s="33">
        <v>190000</v>
      </c>
      <c r="M3" s="33">
        <v>170000</v>
      </c>
      <c r="N3" s="33">
        <v>0</v>
      </c>
      <c r="O3" s="33">
        <v>285000</v>
      </c>
      <c r="P3" s="33">
        <v>520000</v>
      </c>
    </row>
    <row r="4" spans="1:16" x14ac:dyDescent="0.15">
      <c r="A4" s="28"/>
      <c r="B4" s="32"/>
      <c r="C4" s="33"/>
      <c r="D4" s="33"/>
      <c r="E4" s="34"/>
      <c r="F4" s="33"/>
      <c r="G4" s="33"/>
      <c r="H4" s="34"/>
      <c r="I4" s="33"/>
      <c r="J4" s="33"/>
      <c r="K4" s="33"/>
      <c r="L4" s="33"/>
      <c r="M4" s="33"/>
      <c r="N4" s="33"/>
      <c r="O4" s="33"/>
      <c r="P4" s="33"/>
    </row>
    <row r="5" spans="1:16" x14ac:dyDescent="0.15">
      <c r="A5" s="28"/>
      <c r="B5" s="32"/>
      <c r="C5" s="33"/>
      <c r="D5" s="33"/>
      <c r="E5" s="34"/>
      <c r="F5" s="33"/>
      <c r="G5" s="33"/>
      <c r="H5" s="34"/>
      <c r="I5" s="33"/>
      <c r="J5" s="33"/>
      <c r="K5" s="33"/>
      <c r="L5" s="33"/>
      <c r="M5" s="33"/>
      <c r="N5" s="33"/>
      <c r="O5" s="33"/>
      <c r="P5" s="33"/>
    </row>
    <row r="6" spans="1:16" x14ac:dyDescent="0.15">
      <c r="A6" s="35"/>
      <c r="B6" s="36"/>
      <c r="C6" s="37"/>
      <c r="D6" s="37"/>
      <c r="E6" s="38"/>
      <c r="F6" s="37"/>
      <c r="G6" s="37"/>
      <c r="H6" s="38"/>
      <c r="I6" s="37"/>
      <c r="J6" s="37"/>
      <c r="K6" s="37"/>
      <c r="L6" s="37"/>
      <c r="M6" s="37"/>
      <c r="N6" s="37"/>
      <c r="O6" s="37"/>
      <c r="P6" s="37"/>
    </row>
    <row r="7" spans="1:16" x14ac:dyDescent="0.15">
      <c r="A7" s="35"/>
      <c r="B7" s="36"/>
      <c r="C7" s="37"/>
      <c r="D7" s="37"/>
      <c r="E7" s="38"/>
      <c r="F7" s="37"/>
      <c r="G7" s="37"/>
      <c r="H7" s="38"/>
      <c r="I7" s="37"/>
      <c r="J7" s="37"/>
      <c r="K7" s="37"/>
      <c r="L7" s="37"/>
      <c r="M7" s="37"/>
      <c r="N7" s="37"/>
      <c r="O7" s="37"/>
      <c r="P7" s="37"/>
    </row>
    <row r="8" spans="1:16" x14ac:dyDescent="0.15">
      <c r="A8" s="35"/>
      <c r="B8" s="36"/>
      <c r="C8" s="37"/>
      <c r="D8" s="37"/>
      <c r="E8" s="38"/>
      <c r="F8" s="37"/>
      <c r="G8" s="37"/>
      <c r="H8" s="38"/>
      <c r="I8" s="37"/>
      <c r="J8" s="37"/>
      <c r="K8" s="37"/>
      <c r="L8" s="37"/>
      <c r="M8" s="37"/>
      <c r="N8" s="37"/>
      <c r="O8" s="37"/>
      <c r="P8" s="37"/>
    </row>
    <row r="9" spans="1:16" x14ac:dyDescent="0.15">
      <c r="A9" s="35"/>
      <c r="B9" s="36"/>
      <c r="C9" s="37"/>
      <c r="D9" s="37"/>
      <c r="E9" s="38"/>
      <c r="F9" s="37"/>
      <c r="G9" s="37"/>
      <c r="H9" s="38"/>
      <c r="I9" s="37"/>
      <c r="J9" s="37"/>
      <c r="K9" s="37"/>
      <c r="L9" s="37"/>
      <c r="M9" s="37"/>
      <c r="N9" s="37"/>
      <c r="O9" s="37"/>
      <c r="P9" s="37"/>
    </row>
    <row r="10" spans="1:16" x14ac:dyDescent="0.15">
      <c r="A10" s="35"/>
      <c r="B10" s="36"/>
      <c r="C10" s="37"/>
      <c r="D10" s="37"/>
      <c r="E10" s="38"/>
      <c r="F10" s="37"/>
      <c r="G10" s="37"/>
      <c r="H10" s="38"/>
      <c r="I10" s="37"/>
      <c r="J10" s="37"/>
      <c r="K10" s="37"/>
      <c r="L10" s="37"/>
      <c r="M10" s="37"/>
      <c r="N10" s="37"/>
      <c r="O10" s="37"/>
      <c r="P10" s="37"/>
    </row>
    <row r="11" spans="1:16" x14ac:dyDescent="0.15">
      <c r="A11" s="35"/>
      <c r="B11" s="36"/>
      <c r="C11" s="37"/>
      <c r="D11" s="37"/>
      <c r="E11" s="38"/>
      <c r="F11" s="37"/>
      <c r="G11" s="37"/>
      <c r="H11" s="38"/>
      <c r="I11" s="37"/>
      <c r="J11" s="37"/>
      <c r="K11" s="37"/>
      <c r="L11" s="37"/>
      <c r="M11" s="37"/>
      <c r="N11" s="37"/>
      <c r="O11" s="37"/>
      <c r="P11" s="37"/>
    </row>
    <row r="12" spans="1:16" x14ac:dyDescent="0.15">
      <c r="A12" s="35"/>
      <c r="B12" s="36"/>
      <c r="C12" s="37"/>
      <c r="D12" s="37"/>
      <c r="E12" s="38"/>
      <c r="F12" s="37"/>
      <c r="G12" s="37"/>
      <c r="H12" s="38"/>
      <c r="I12" s="37"/>
      <c r="J12" s="37"/>
      <c r="K12" s="37"/>
      <c r="L12" s="37"/>
      <c r="M12" s="37"/>
      <c r="N12" s="37"/>
      <c r="O12" s="37"/>
      <c r="P12" s="37"/>
    </row>
    <row r="13" spans="1:16" x14ac:dyDescent="0.15">
      <c r="A13" s="35"/>
      <c r="B13" s="36"/>
      <c r="C13" s="37"/>
      <c r="D13" s="37"/>
      <c r="E13" s="38"/>
      <c r="F13" s="37"/>
      <c r="G13" s="37"/>
      <c r="H13" s="38"/>
      <c r="I13" s="37"/>
      <c r="J13" s="37"/>
      <c r="K13" s="37"/>
      <c r="L13" s="37"/>
      <c r="M13" s="37"/>
      <c r="N13" s="37"/>
      <c r="O13" s="37"/>
      <c r="P13" s="37"/>
    </row>
    <row r="14" spans="1:16" x14ac:dyDescent="0.15">
      <c r="A14" s="35"/>
      <c r="B14" s="36"/>
      <c r="C14" s="37"/>
      <c r="D14" s="37"/>
      <c r="E14" s="38"/>
      <c r="F14" s="37"/>
      <c r="G14" s="37"/>
      <c r="H14" s="38"/>
      <c r="I14" s="37"/>
      <c r="J14" s="37"/>
      <c r="K14" s="37"/>
      <c r="L14" s="37"/>
      <c r="M14" s="37"/>
      <c r="N14" s="37"/>
      <c r="O14" s="37"/>
      <c r="P14" s="37"/>
    </row>
    <row r="15" spans="1:16" x14ac:dyDescent="0.15">
      <c r="A15" s="35"/>
      <c r="B15" s="36"/>
      <c r="C15" s="37"/>
      <c r="D15" s="37"/>
      <c r="E15" s="38"/>
      <c r="F15" s="37"/>
      <c r="G15" s="37"/>
      <c r="H15" s="38"/>
      <c r="I15" s="37"/>
      <c r="J15" s="37"/>
      <c r="K15" s="37"/>
      <c r="L15" s="37"/>
      <c r="M15" s="37"/>
      <c r="N15" s="37"/>
      <c r="O15" s="37"/>
      <c r="P15" s="37"/>
    </row>
    <row r="16" spans="1:16" x14ac:dyDescent="0.15">
      <c r="A16" s="35"/>
      <c r="B16" s="36"/>
      <c r="C16" s="37"/>
      <c r="D16" s="37"/>
      <c r="E16" s="38"/>
      <c r="F16" s="37"/>
      <c r="G16" s="37"/>
      <c r="H16" s="38"/>
      <c r="I16" s="37"/>
      <c r="J16" s="37"/>
      <c r="K16" s="37"/>
      <c r="L16" s="37"/>
      <c r="M16" s="37"/>
      <c r="N16" s="37"/>
      <c r="O16" s="37"/>
      <c r="P16" s="37"/>
    </row>
    <row r="17" spans="1:16" x14ac:dyDescent="0.15">
      <c r="A17" s="35"/>
      <c r="B17" s="36"/>
      <c r="C17" s="37"/>
      <c r="D17" s="37"/>
      <c r="E17" s="38"/>
      <c r="F17" s="37"/>
      <c r="G17" s="37"/>
      <c r="H17" s="38"/>
      <c r="I17" s="37"/>
      <c r="J17" s="37"/>
      <c r="K17" s="37"/>
      <c r="L17" s="37"/>
      <c r="M17" s="37"/>
      <c r="N17" s="37"/>
      <c r="O17" s="37"/>
      <c r="P17" s="37"/>
    </row>
    <row r="18" spans="1:16" x14ac:dyDescent="0.15">
      <c r="A18" s="35"/>
      <c r="B18" s="36"/>
      <c r="C18" s="37"/>
      <c r="D18" s="37"/>
      <c r="E18" s="38"/>
      <c r="F18" s="37"/>
      <c r="G18" s="37"/>
      <c r="H18" s="38"/>
      <c r="I18" s="37"/>
      <c r="J18" s="37"/>
      <c r="K18" s="37"/>
      <c r="L18" s="37"/>
      <c r="M18" s="37"/>
      <c r="N18" s="37"/>
      <c r="O18" s="37"/>
      <c r="P18" s="37"/>
    </row>
    <row r="19" spans="1:16" x14ac:dyDescent="0.15">
      <c r="A19" s="35"/>
      <c r="B19" s="36"/>
      <c r="C19" s="37"/>
      <c r="D19" s="37"/>
      <c r="E19" s="38"/>
      <c r="F19" s="37"/>
      <c r="G19" s="37"/>
      <c r="H19" s="38"/>
      <c r="I19" s="37"/>
      <c r="J19" s="37"/>
      <c r="K19" s="37"/>
      <c r="L19" s="37"/>
      <c r="M19" s="37"/>
      <c r="N19" s="37"/>
      <c r="O19" s="37"/>
      <c r="P19" s="37"/>
    </row>
    <row r="20" spans="1:16" x14ac:dyDescent="0.15">
      <c r="A20" s="35"/>
      <c r="B20" s="36"/>
      <c r="C20" s="37"/>
      <c r="D20" s="37"/>
      <c r="E20" s="38"/>
      <c r="F20" s="37"/>
      <c r="G20" s="37"/>
      <c r="H20" s="38"/>
      <c r="I20" s="37"/>
      <c r="J20" s="37"/>
      <c r="K20" s="37"/>
      <c r="L20" s="37"/>
      <c r="M20" s="37"/>
      <c r="N20" s="37"/>
      <c r="O20" s="37"/>
      <c r="P20" s="37"/>
    </row>
    <row r="21" spans="1:16" x14ac:dyDescent="0.15">
      <c r="A21" s="35"/>
      <c r="B21" s="36"/>
      <c r="C21" s="37"/>
      <c r="D21" s="37"/>
      <c r="E21" s="38"/>
      <c r="F21" s="37"/>
      <c r="G21" s="37"/>
      <c r="H21" s="38"/>
      <c r="I21" s="37"/>
      <c r="J21" s="37"/>
      <c r="K21" s="37"/>
      <c r="L21" s="37"/>
      <c r="M21" s="37"/>
      <c r="N21" s="37"/>
      <c r="O21" s="37"/>
      <c r="P21" s="37"/>
    </row>
  </sheetData>
  <mergeCells count="6">
    <mergeCell ref="N1:P1"/>
    <mergeCell ref="K1:M1"/>
    <mergeCell ref="A1:A2"/>
    <mergeCell ref="B1:D1"/>
    <mergeCell ref="E1:G1"/>
    <mergeCell ref="H1:J1"/>
  </mergeCells>
  <phoneticPr fontId="2"/>
  <pageMargins left="0.7" right="0.7"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試算シートの選択</vt:lpstr>
      <vt:lpstr>所得の種類</vt:lpstr>
      <vt:lpstr>シートA</vt:lpstr>
      <vt:lpstr>シートB</vt:lpstr>
      <vt:lpstr>【参考】小城市国保税率</vt:lpstr>
      <vt:lpstr>シートA!Print_Area</vt:lpstr>
      <vt:lpstr>シートB!Print_Area</vt:lpstr>
      <vt:lpstr>試算シートの選択!Print_Area</vt:lpstr>
      <vt:lpstr>所得の種類!Print_Area</vt:lpstr>
      <vt:lpstr>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2021-06-22T10:31:39Z</dcterms:modified>
</cp:coreProperties>
</file>